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L32" i="37"/>
  <c r="K32" i="37"/>
  <c r="B2" i="37"/>
  <c r="B3" i="37"/>
  <c r="B4" i="37"/>
  <c r="B5" i="37"/>
  <c r="C5" i="37"/>
  <c r="D5" i="37"/>
  <c r="G5" i="37" s="1"/>
  <c r="B6" i="37"/>
  <c r="C6" i="37"/>
  <c r="D6" i="37"/>
  <c r="G6" i="37" s="1"/>
  <c r="B7" i="37"/>
  <c r="C7" i="37"/>
  <c r="D7" i="37"/>
  <c r="G7" i="37" s="1"/>
  <c r="B8" i="37"/>
  <c r="C8" i="37"/>
  <c r="D8" i="37"/>
  <c r="G8" i="37" s="1"/>
  <c r="B9" i="37"/>
  <c r="C9" i="37"/>
  <c r="D9" i="37"/>
  <c r="G9" i="37" s="1"/>
  <c r="B10" i="37"/>
  <c r="C10" i="37"/>
  <c r="D10" i="37"/>
  <c r="G10" i="37" s="1"/>
  <c r="B11" i="37"/>
  <c r="C11" i="37"/>
  <c r="D11" i="37"/>
  <c r="G11" i="37" s="1"/>
  <c r="B12" i="37"/>
  <c r="C12" i="37"/>
  <c r="D12" i="37"/>
  <c r="G12" i="37" s="1"/>
  <c r="B13" i="37"/>
  <c r="B14" i="37"/>
  <c r="C14" i="37"/>
  <c r="D14" i="37"/>
  <c r="B15" i="37"/>
  <c r="C15" i="37"/>
  <c r="D15" i="37"/>
  <c r="B16" i="37"/>
  <c r="G16" i="37" s="1"/>
  <c r="C16" i="37"/>
  <c r="D16" i="37"/>
  <c r="B17" i="37"/>
  <c r="G17" i="37" s="1"/>
  <c r="C17" i="37"/>
  <c r="D17" i="37"/>
  <c r="B18" i="37"/>
  <c r="C18" i="37"/>
  <c r="D18" i="37"/>
  <c r="B19" i="37"/>
  <c r="B20" i="37"/>
  <c r="C20" i="37"/>
  <c r="G20" i="37" s="1"/>
  <c r="D20" i="37"/>
  <c r="B21" i="37"/>
  <c r="C21" i="37"/>
  <c r="G21" i="37" s="1"/>
  <c r="D21" i="37"/>
  <c r="B22" i="37"/>
  <c r="C22" i="37"/>
  <c r="G22" i="37" s="1"/>
  <c r="D22" i="37"/>
  <c r="B23" i="37"/>
  <c r="C23" i="37"/>
  <c r="G23" i="37" s="1"/>
  <c r="D23" i="37"/>
  <c r="B24" i="37"/>
  <c r="C24" i="37"/>
  <c r="G24" i="37" s="1"/>
  <c r="D24" i="37"/>
  <c r="B25" i="37"/>
  <c r="B26" i="37"/>
  <c r="G26" i="37" s="1"/>
  <c r="C26" i="37"/>
  <c r="D26" i="37"/>
  <c r="B27" i="37"/>
  <c r="C27" i="37"/>
  <c r="D27" i="37"/>
  <c r="B28" i="37"/>
  <c r="C28" i="37"/>
  <c r="D28" i="37"/>
  <c r="B29" i="37"/>
  <c r="G29" i="37" s="1"/>
  <c r="C29" i="37"/>
  <c r="D29" i="37"/>
  <c r="B30" i="37"/>
  <c r="G30" i="37" s="1"/>
  <c r="C30" i="37"/>
  <c r="D30" i="37"/>
  <c r="B31" i="37"/>
  <c r="C31" i="37"/>
  <c r="D31" i="37"/>
  <c r="B32" i="37"/>
  <c r="C32" i="37"/>
  <c r="D32" i="37"/>
  <c r="B33" i="37"/>
  <c r="B34" i="37"/>
  <c r="C34" i="37"/>
  <c r="D34" i="37"/>
  <c r="G34" i="37" s="1"/>
  <c r="B35" i="37"/>
  <c r="C35" i="37"/>
  <c r="D35" i="37"/>
  <c r="G35" i="37" s="1"/>
  <c r="B36" i="37"/>
  <c r="B37" i="37"/>
  <c r="C37" i="37"/>
  <c r="D37" i="37"/>
  <c r="B38" i="37"/>
  <c r="C38" i="37"/>
  <c r="D38" i="37"/>
  <c r="B39" i="37"/>
  <c r="G39" i="37" s="1"/>
  <c r="C39" i="37"/>
  <c r="D39" i="37"/>
  <c r="B40" i="37"/>
  <c r="B41" i="37"/>
  <c r="B42" i="37"/>
  <c r="C42" i="37"/>
  <c r="D42" i="37"/>
  <c r="B43" i="37"/>
  <c r="G43" i="37" s="1"/>
  <c r="C43" i="37"/>
  <c r="D43" i="37"/>
  <c r="B44" i="37"/>
  <c r="G44" i="37" s="1"/>
  <c r="C44" i="37"/>
  <c r="D44" i="37"/>
  <c r="B45" i="37"/>
  <c r="C45" i="37"/>
  <c r="D45" i="37"/>
  <c r="B46" i="37"/>
  <c r="B47" i="37"/>
  <c r="B48" i="37"/>
  <c r="G48" i="37" s="1"/>
  <c r="C48" i="37"/>
  <c r="D48" i="37"/>
  <c r="B49" i="37"/>
  <c r="C49" i="37"/>
  <c r="D49" i="37"/>
  <c r="B50" i="37"/>
  <c r="B51" i="37"/>
  <c r="C51" i="37"/>
  <c r="G51" i="37" s="1"/>
  <c r="D51" i="37"/>
  <c r="B52" i="37"/>
  <c r="C52" i="37"/>
  <c r="G52" i="37" s="1"/>
  <c r="D52" i="37"/>
  <c r="B53" i="37"/>
  <c r="C53" i="37"/>
  <c r="G53" i="37" s="1"/>
  <c r="D53" i="37"/>
  <c r="B54" i="37"/>
  <c r="C54" i="37"/>
  <c r="G54" i="37" s="1"/>
  <c r="D54" i="37"/>
  <c r="B55" i="37"/>
  <c r="B56" i="37"/>
  <c r="G56" i="37" s="1"/>
  <c r="C56" i="37"/>
  <c r="D56" i="37"/>
  <c r="B57" i="37"/>
  <c r="C57" i="37"/>
  <c r="D57" i="37"/>
  <c r="B58" i="37"/>
  <c r="B59" i="37"/>
  <c r="C59" i="37"/>
  <c r="G59" i="37" s="1"/>
  <c r="D59" i="37"/>
  <c r="B60" i="37"/>
  <c r="C60" i="37"/>
  <c r="G60" i="37" s="1"/>
  <c r="D60" i="37"/>
  <c r="B61" i="37"/>
  <c r="B62" i="37"/>
  <c r="G62" i="37" s="1"/>
  <c r="C62" i="37"/>
  <c r="D62" i="37"/>
  <c r="B63" i="37"/>
  <c r="C63" i="37"/>
  <c r="D63" i="37"/>
  <c r="B64" i="37"/>
  <c r="B65" i="37"/>
  <c r="C65" i="37"/>
  <c r="G65" i="37" s="1"/>
  <c r="D65" i="37"/>
  <c r="B66" i="37"/>
  <c r="C66" i="37"/>
  <c r="G66" i="37" s="1"/>
  <c r="D66" i="37"/>
  <c r="B67" i="37"/>
  <c r="B68" i="37"/>
  <c r="G68" i="37" s="1"/>
  <c r="C68" i="37"/>
  <c r="D68" i="37"/>
  <c r="B69" i="37"/>
  <c r="C69" i="37"/>
  <c r="D69" i="37"/>
  <c r="B70" i="37"/>
  <c r="B71" i="37"/>
  <c r="C71" i="37"/>
  <c r="G71" i="37" s="1"/>
  <c r="D71" i="37"/>
  <c r="B72" i="37"/>
  <c r="C72" i="37"/>
  <c r="G72" i="37" s="1"/>
  <c r="D72" i="37"/>
  <c r="B73" i="37"/>
  <c r="C73" i="37"/>
  <c r="G73" i="37" s="1"/>
  <c r="D73" i="37"/>
  <c r="B74" i="37"/>
  <c r="C74" i="37"/>
  <c r="G74" i="37" s="1"/>
  <c r="D74" i="37"/>
  <c r="B75" i="37"/>
  <c r="B76" i="37"/>
  <c r="B77" i="37"/>
  <c r="C77" i="37"/>
  <c r="D77" i="37"/>
  <c r="G77" i="37"/>
  <c r="B78" i="37"/>
  <c r="C78" i="37"/>
  <c r="D78" i="37"/>
  <c r="B79" i="37"/>
  <c r="C79" i="37"/>
  <c r="D79" i="37"/>
  <c r="G79" i="37"/>
  <c r="B80" i="37"/>
  <c r="C80" i="37"/>
  <c r="D80" i="37"/>
  <c r="B81" i="37"/>
  <c r="C81" i="37"/>
  <c r="D81" i="37"/>
  <c r="G81" i="37"/>
  <c r="B82" i="37"/>
  <c r="C82" i="37"/>
  <c r="D82" i="37"/>
  <c r="G82" i="37"/>
  <c r="B83" i="37"/>
  <c r="C83" i="37"/>
  <c r="D83" i="37"/>
  <c r="G83" i="37"/>
  <c r="B84" i="37"/>
  <c r="B85" i="37"/>
  <c r="C85" i="37"/>
  <c r="D85" i="37"/>
  <c r="B86" i="37"/>
  <c r="G86" i="37" s="1"/>
  <c r="C86" i="37"/>
  <c r="D86" i="37"/>
  <c r="B87" i="37"/>
  <c r="G87" i="37" s="1"/>
  <c r="C87" i="37"/>
  <c r="D87" i="37"/>
  <c r="B88" i="37"/>
  <c r="C88" i="37"/>
  <c r="D88" i="37"/>
  <c r="B89" i="37"/>
  <c r="C89" i="37"/>
  <c r="D89" i="37"/>
  <c r="B90" i="37"/>
  <c r="G90" i="37" s="1"/>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G101" i="37" s="1"/>
  <c r="C101" i="37"/>
  <c r="D101" i="37"/>
  <c r="B102" i="37"/>
  <c r="G102" i="37" s="1"/>
  <c r="C102" i="37"/>
  <c r="D102" i="37"/>
  <c r="B103" i="37"/>
  <c r="C103" i="37"/>
  <c r="D103" i="37"/>
  <c r="B104" i="37"/>
  <c r="C104" i="37"/>
  <c r="D104" i="37"/>
  <c r="B105" i="37"/>
  <c r="G105" i="37" s="1"/>
  <c r="C105" i="37"/>
  <c r="D105" i="37"/>
  <c r="B106" i="37"/>
  <c r="B107" i="37"/>
  <c r="B108" i="37"/>
  <c r="C108" i="37"/>
  <c r="D108" i="37"/>
  <c r="B109" i="37"/>
  <c r="G109" i="37" s="1"/>
  <c r="C109" i="37"/>
  <c r="D109" i="37"/>
  <c r="B110" i="37"/>
  <c r="G110" i="37" s="1"/>
  <c r="C110" i="37"/>
  <c r="D110" i="37"/>
  <c r="B111" i="37"/>
  <c r="C111" i="37"/>
  <c r="D111" i="37"/>
  <c r="B112" i="37"/>
  <c r="B113" i="37"/>
  <c r="C113" i="37"/>
  <c r="G113" i="37" s="1"/>
  <c r="D113" i="37"/>
  <c r="B114" i="37"/>
  <c r="C114" i="37"/>
  <c r="G114" i="37" s="1"/>
  <c r="D114" i="37"/>
  <c r="B115" i="37"/>
  <c r="C115" i="37"/>
  <c r="G115" i="37" s="1"/>
  <c r="D115" i="37"/>
  <c r="B116" i="37"/>
  <c r="C116" i="37"/>
  <c r="G116" i="37" s="1"/>
  <c r="D116" i="37"/>
  <c r="B117" i="37"/>
  <c r="C117" i="37"/>
  <c r="D117" i="37"/>
  <c r="B118" i="37"/>
  <c r="C118" i="37"/>
  <c r="G118" i="37" s="1"/>
  <c r="D118" i="37"/>
  <c r="B119" i="37"/>
  <c r="C119" i="37"/>
  <c r="G119" i="37" s="1"/>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D129" i="37"/>
  <c r="G129" i="37" s="1"/>
  <c r="B130" i="37"/>
  <c r="C130" i="37"/>
  <c r="D130" i="37"/>
  <c r="G130" i="37" s="1"/>
  <c r="B131" i="37"/>
  <c r="B132" i="37"/>
  <c r="B133" i="37"/>
  <c r="C133" i="37"/>
  <c r="D133" i="37"/>
  <c r="B134" i="37"/>
  <c r="C134" i="37"/>
  <c r="D134" i="37"/>
  <c r="B135" i="37"/>
  <c r="G135" i="37" s="1"/>
  <c r="C135" i="37"/>
  <c r="D135" i="37"/>
  <c r="B136" i="37"/>
  <c r="C136" i="37"/>
  <c r="D136" i="37"/>
  <c r="B137" i="37"/>
  <c r="B138" i="37"/>
  <c r="B139" i="37"/>
  <c r="C139" i="37"/>
  <c r="D139" i="37"/>
  <c r="G139" i="37" s="1"/>
  <c r="B140" i="37"/>
  <c r="C140" i="37"/>
  <c r="D140" i="37"/>
  <c r="G140" i="37" s="1"/>
  <c r="B141" i="37"/>
  <c r="C141" i="37"/>
  <c r="D141" i="37"/>
  <c r="G141" i="37" s="1"/>
  <c r="B142" i="37"/>
  <c r="C142" i="37"/>
  <c r="D142" i="37"/>
  <c r="G142" i="37" s="1"/>
  <c r="B143" i="37"/>
  <c r="C143" i="37"/>
  <c r="D143" i="37"/>
  <c r="G143" i="37" s="1"/>
  <c r="B144" i="37"/>
  <c r="C144" i="37"/>
  <c r="D144" i="37"/>
  <c r="G144" i="37" s="1"/>
  <c r="B145" i="37"/>
  <c r="C145" i="37"/>
  <c r="D145" i="37"/>
  <c r="G145" i="37" s="1"/>
  <c r="B146" i="37"/>
  <c r="C146" i="37"/>
  <c r="D146" i="37"/>
  <c r="G146" i="37" s="1"/>
  <c r="B147" i="37"/>
  <c r="C147" i="37"/>
  <c r="D147" i="37"/>
  <c r="G147" i="37" s="1"/>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G159" i="37" s="1"/>
  <c r="B160" i="37"/>
  <c r="C160" i="37"/>
  <c r="D160" i="37"/>
  <c r="G160" i="37"/>
  <c r="B161" i="37"/>
  <c r="B162" i="37"/>
  <c r="B163" i="37"/>
  <c r="C163" i="37"/>
  <c r="D163" i="37"/>
  <c r="B164" i="37"/>
  <c r="C164" i="37"/>
  <c r="D164" i="37"/>
  <c r="B165" i="37"/>
  <c r="C165" i="37"/>
  <c r="D165" i="37"/>
  <c r="H165" i="37" s="1"/>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G177" i="37" s="1"/>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G185" i="37" s="1"/>
  <c r="B186" i="37"/>
  <c r="B187" i="37"/>
  <c r="C187" i="37"/>
  <c r="D187" i="37"/>
  <c r="B188" i="37"/>
  <c r="C188" i="37"/>
  <c r="D188" i="37"/>
  <c r="B189" i="37"/>
  <c r="C189" i="37"/>
  <c r="D189" i="37"/>
  <c r="B190" i="37"/>
  <c r="C190" i="37"/>
  <c r="D190" i="37"/>
  <c r="B191" i="37"/>
  <c r="C191" i="37"/>
  <c r="D191" i="37"/>
  <c r="G191" i="37" s="1"/>
  <c r="B192" i="37"/>
  <c r="C192" i="37"/>
  <c r="D192" i="37"/>
  <c r="B193" i="37"/>
  <c r="C193" i="37"/>
  <c r="D193" i="37"/>
  <c r="B194" i="37"/>
  <c r="B195" i="37"/>
  <c r="B196" i="37"/>
  <c r="C196" i="37"/>
  <c r="D196" i="37"/>
  <c r="B197" i="37"/>
  <c r="C197" i="37"/>
  <c r="D197" i="37"/>
  <c r="B198" i="37"/>
  <c r="C198" i="37"/>
  <c r="D198" i="37"/>
  <c r="B199" i="37"/>
  <c r="G199" i="37" s="1"/>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G210" i="37" s="1"/>
  <c r="B211" i="37"/>
  <c r="C211" i="37"/>
  <c r="D211" i="37"/>
  <c r="B212" i="37"/>
  <c r="C212" i="37"/>
  <c r="D212" i="37"/>
  <c r="B213" i="37"/>
  <c r="B214" i="37"/>
  <c r="B215" i="37"/>
  <c r="C215" i="37"/>
  <c r="D215" i="37"/>
  <c r="B216" i="37"/>
  <c r="C216" i="37"/>
  <c r="D216" i="37"/>
  <c r="B217" i="37"/>
  <c r="B218" i="37"/>
  <c r="C218" i="37"/>
  <c r="G218" i="37" s="1"/>
  <c r="D218" i="37"/>
  <c r="B219" i="37"/>
  <c r="C219" i="37"/>
  <c r="G219" i="37" s="1"/>
  <c r="D219" i="37"/>
  <c r="B220" i="37"/>
  <c r="C220" i="37"/>
  <c r="D220" i="37"/>
  <c r="G220" i="37"/>
  <c r="B221" i="37"/>
  <c r="C221" i="37"/>
  <c r="D221" i="37"/>
  <c r="G221" i="37"/>
  <c r="B222" i="37"/>
  <c r="B223" i="37"/>
  <c r="B224" i="37"/>
  <c r="C224" i="37"/>
  <c r="G224" i="37" s="1"/>
  <c r="D224" i="37"/>
  <c r="B225" i="37"/>
  <c r="C225" i="37"/>
  <c r="G225" i="37" s="1"/>
  <c r="D225" i="37"/>
  <c r="B226" i="37"/>
  <c r="B227" i="37"/>
  <c r="C227" i="37"/>
  <c r="D227" i="37"/>
  <c r="B228" i="37"/>
  <c r="G228" i="37" s="1"/>
  <c r="C228" i="37"/>
  <c r="D228" i="37"/>
  <c r="B229" i="37"/>
  <c r="B230" i="37"/>
  <c r="C230" i="37"/>
  <c r="D230" i="37"/>
  <c r="G230" i="37"/>
  <c r="B231" i="37"/>
  <c r="C231" i="37"/>
  <c r="D231" i="37"/>
  <c r="G231" i="37"/>
  <c r="B232" i="37"/>
  <c r="B233" i="37"/>
  <c r="C233" i="37"/>
  <c r="D233" i="37"/>
  <c r="B234" i="37"/>
  <c r="C234" i="37"/>
  <c r="D234" i="37"/>
  <c r="G234" i="37" s="1"/>
  <c r="B235" i="37"/>
  <c r="B236" i="37"/>
  <c r="C236" i="37"/>
  <c r="G236" i="37" s="1"/>
  <c r="D236" i="37"/>
  <c r="B237" i="37"/>
  <c r="C237" i="37"/>
  <c r="G237" i="37" s="1"/>
  <c r="D237" i="37"/>
  <c r="B238" i="37"/>
  <c r="C238" i="37"/>
  <c r="G238" i="37" s="1"/>
  <c r="D238" i="37"/>
  <c r="B239" i="37"/>
  <c r="B240" i="37"/>
  <c r="C240" i="37"/>
  <c r="D240" i="37"/>
  <c r="B241" i="37"/>
  <c r="C241" i="37"/>
  <c r="D241" i="37"/>
  <c r="B242" i="37"/>
  <c r="B243" i="37"/>
  <c r="C243" i="37"/>
  <c r="G243" i="37" s="1"/>
  <c r="D243" i="37"/>
  <c r="B244" i="37"/>
  <c r="C244" i="37"/>
  <c r="D244" i="37"/>
  <c r="G244" i="37"/>
  <c r="B245" i="37"/>
  <c r="C245" i="37"/>
  <c r="D245" i="37"/>
  <c r="G245" i="37"/>
  <c r="B246" i="37"/>
  <c r="C246" i="37"/>
  <c r="D246" i="37"/>
  <c r="G246" i="37"/>
  <c r="B247" i="37"/>
  <c r="B248" i="37"/>
  <c r="B249" i="37"/>
  <c r="C249" i="37"/>
  <c r="G249" i="37" s="1"/>
  <c r="D249" i="37"/>
  <c r="B250" i="37"/>
  <c r="C250" i="37"/>
  <c r="G250" i="37" s="1"/>
  <c r="D250" i="37"/>
  <c r="B251" i="37"/>
  <c r="C251" i="37"/>
  <c r="G251" i="37" s="1"/>
  <c r="D251" i="37"/>
  <c r="B252" i="37"/>
  <c r="C252" i="37"/>
  <c r="G252" i="37" s="1"/>
  <c r="D252" i="37"/>
  <c r="B253" i="37"/>
  <c r="C253" i="37"/>
  <c r="G253" i="37" s="1"/>
  <c r="D253" i="37"/>
  <c r="B254" i="37"/>
  <c r="B255" i="37"/>
  <c r="C255" i="37"/>
  <c r="D255" i="37"/>
  <c r="B256" i="37"/>
  <c r="C256" i="37"/>
  <c r="D256" i="37"/>
  <c r="B257" i="37"/>
  <c r="G257" i="37" s="1"/>
  <c r="C257" i="37"/>
  <c r="D257" i="37"/>
  <c r="B258" i="37"/>
  <c r="B259" i="37"/>
  <c r="B260" i="37"/>
  <c r="C260" i="37"/>
  <c r="D260" i="37"/>
  <c r="B261" i="37"/>
  <c r="C261" i="37"/>
  <c r="D261" i="37"/>
  <c r="G261" i="37" s="1"/>
  <c r="B262" i="37"/>
  <c r="C262" i="37"/>
  <c r="D262" i="37"/>
  <c r="B263" i="37"/>
  <c r="B264" i="37"/>
  <c r="C264" i="37"/>
  <c r="G264" i="37" s="1"/>
  <c r="D264" i="37"/>
  <c r="B265" i="37"/>
  <c r="C265" i="37"/>
  <c r="G265" i="37" s="1"/>
  <c r="D265" i="37"/>
  <c r="B266" i="37"/>
  <c r="C266" i="37"/>
  <c r="G266" i="37" s="1"/>
  <c r="D266" i="37"/>
  <c r="B267" i="37"/>
  <c r="B268" i="37"/>
  <c r="C268" i="37"/>
  <c r="D268" i="37"/>
  <c r="B269" i="37"/>
  <c r="G269" i="37" s="1"/>
  <c r="C269" i="37"/>
  <c r="D269" i="37"/>
  <c r="B270" i="37"/>
  <c r="G270" i="37" s="1"/>
  <c r="C270" i="37"/>
  <c r="D270" i="37"/>
  <c r="B271" i="37"/>
  <c r="C271" i="37"/>
  <c r="D271" i="37"/>
  <c r="B272" i="37"/>
  <c r="C272" i="37"/>
  <c r="D272" i="37"/>
  <c r="B273" i="37"/>
  <c r="B274" i="37"/>
  <c r="C274" i="37"/>
  <c r="G274" i="37" s="1"/>
  <c r="D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G286" i="37" s="1"/>
  <c r="B287" i="37"/>
  <c r="C287" i="37"/>
  <c r="D287" i="37"/>
  <c r="B288" i="37"/>
  <c r="C288" i="37"/>
  <c r="D288" i="37"/>
  <c r="B289" i="37"/>
  <c r="C289" i="37"/>
  <c r="D289" i="37"/>
  <c r="B290" i="37"/>
  <c r="B291" i="37"/>
  <c r="B292" i="37"/>
  <c r="B293" i="37"/>
  <c r="C293" i="37"/>
  <c r="G293" i="37" s="1"/>
  <c r="D293" i="37"/>
  <c r="B294" i="37"/>
  <c r="C294" i="37"/>
  <c r="G294" i="37" s="1"/>
  <c r="D294" i="37"/>
  <c r="B295" i="37"/>
  <c r="C295" i="37"/>
  <c r="D295" i="37"/>
  <c r="G295" i="37"/>
  <c r="B296" i="37"/>
  <c r="B297" i="37"/>
  <c r="C297" i="37"/>
  <c r="D297" i="37"/>
  <c r="B298" i="37"/>
  <c r="C298" i="37"/>
  <c r="D298" i="37"/>
  <c r="B299" i="37"/>
  <c r="C299" i="37"/>
  <c r="D299" i="37"/>
  <c r="G299" i="37" s="1"/>
  <c r="B300" i="37"/>
  <c r="C300" i="37"/>
  <c r="D300" i="37"/>
  <c r="B301" i="37"/>
  <c r="C301" i="37"/>
  <c r="D301" i="37"/>
  <c r="B302" i="37"/>
  <c r="C302" i="37"/>
  <c r="D302" i="37"/>
  <c r="B303" i="37"/>
  <c r="B304" i="37"/>
  <c r="B305" i="37"/>
  <c r="C305" i="37"/>
  <c r="D305" i="37"/>
  <c r="B306" i="37"/>
  <c r="C306" i="37"/>
  <c r="D306" i="37"/>
  <c r="B307" i="37"/>
  <c r="G307" i="37" s="1"/>
  <c r="C307" i="37"/>
  <c r="D307" i="37"/>
  <c r="B308" i="37"/>
  <c r="C308" i="37"/>
  <c r="D308" i="37"/>
  <c r="B309" i="37"/>
  <c r="B310" i="37"/>
  <c r="G310" i="37" s="1"/>
  <c r="C310" i="37"/>
  <c r="D310" i="37"/>
  <c r="B311" i="37"/>
  <c r="G311" i="37" s="1"/>
  <c r="C311" i="37"/>
  <c r="D311" i="37"/>
  <c r="B312" i="37"/>
  <c r="C312" i="37"/>
  <c r="D312" i="37"/>
  <c r="B313" i="37"/>
  <c r="C313" i="37"/>
  <c r="D313" i="37"/>
  <c r="B314" i="37"/>
  <c r="G314" i="37" s="1"/>
  <c r="C314" i="37"/>
  <c r="D314" i="37"/>
  <c r="B315" i="37"/>
  <c r="G315" i="37" s="1"/>
  <c r="C315" i="37"/>
  <c r="D315" i="37"/>
  <c r="B316" i="37"/>
  <c r="C316" i="37"/>
  <c r="D316" i="37"/>
  <c r="B317" i="37"/>
  <c r="C317" i="37"/>
  <c r="D317" i="37"/>
  <c r="B318" i="37"/>
  <c r="B319" i="37"/>
  <c r="C319" i="37"/>
  <c r="D319" i="37"/>
  <c r="G319" i="37" s="1"/>
  <c r="B320" i="37"/>
  <c r="C320" i="37"/>
  <c r="D320" i="37"/>
  <c r="G320" i="37" s="1"/>
  <c r="B321" i="37"/>
  <c r="C321" i="37"/>
  <c r="D321" i="37"/>
  <c r="G321" i="37" s="1"/>
  <c r="B322" i="37"/>
  <c r="C322" i="37"/>
  <c r="D322" i="37"/>
  <c r="G322" i="37" s="1"/>
  <c r="B323" i="37"/>
  <c r="B324" i="37"/>
  <c r="C324" i="37"/>
  <c r="D324" i="37"/>
  <c r="B325" i="37"/>
  <c r="C325" i="37"/>
  <c r="D325" i="37"/>
  <c r="B326" i="37"/>
  <c r="G326" i="37" s="1"/>
  <c r="C326" i="37"/>
  <c r="D326" i="37"/>
  <c r="B327" i="37"/>
  <c r="G327" i="37" s="1"/>
  <c r="C327" i="37"/>
  <c r="D327" i="37"/>
  <c r="B328" i="37"/>
  <c r="B329" i="37"/>
  <c r="G329" i="37" s="1"/>
  <c r="C329" i="37"/>
  <c r="D329" i="37"/>
  <c r="B330" i="37"/>
  <c r="C330" i="37"/>
  <c r="D330" i="37"/>
  <c r="B331" i="37"/>
  <c r="B332" i="37"/>
  <c r="G332" i="37" s="1"/>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G398" i="37" s="1"/>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s="1"/>
  <c r="B420" i="37"/>
  <c r="C420" i="37"/>
  <c r="D420" i="37"/>
  <c r="G420" i="37" s="1"/>
  <c r="B421" i="37"/>
  <c r="B422" i="37"/>
  <c r="C422" i="37"/>
  <c r="D422" i="37"/>
  <c r="G422" i="37"/>
  <c r="B423" i="37"/>
  <c r="C423" i="37"/>
  <c r="D423" i="37"/>
  <c r="G423" i="37"/>
  <c r="B424" i="37"/>
  <c r="C424" i="37"/>
  <c r="D424" i="37"/>
  <c r="G424" i="37"/>
  <c r="B425" i="37"/>
  <c r="C425" i="37"/>
  <c r="D425" i="37"/>
  <c r="G425" i="37"/>
  <c r="B426" i="37"/>
  <c r="B427" i="37"/>
  <c r="C427" i="37"/>
  <c r="D427" i="37"/>
  <c r="B428" i="37"/>
  <c r="C428" i="37"/>
  <c r="G428" i="37" s="1"/>
  <c r="D428" i="37"/>
  <c r="B429" i="37"/>
  <c r="C429" i="37"/>
  <c r="D429" i="37"/>
  <c r="B430" i="37"/>
  <c r="C430" i="37"/>
  <c r="G430" i="37" s="1"/>
  <c r="D430" i="37"/>
  <c r="B431" i="37"/>
  <c r="C431" i="37"/>
  <c r="D431" i="37"/>
  <c r="B432" i="37"/>
  <c r="C432" i="37"/>
  <c r="G432" i="37" s="1"/>
  <c r="D432" i="37"/>
  <c r="B433" i="37"/>
  <c r="B434" i="37"/>
  <c r="C434" i="37"/>
  <c r="D434" i="37"/>
  <c r="B435" i="37"/>
  <c r="G435" i="37" s="1"/>
  <c r="C435" i="37"/>
  <c r="D435" i="37"/>
  <c r="B436" i="37"/>
  <c r="C436" i="37"/>
  <c r="D436" i="37"/>
  <c r="B437" i="37"/>
  <c r="G437" i="37" s="1"/>
  <c r="C437" i="37"/>
  <c r="D437" i="37"/>
  <c r="B438" i="37"/>
  <c r="B439" i="37"/>
  <c r="C439" i="37"/>
  <c r="D439" i="37"/>
  <c r="B440" i="37"/>
  <c r="C440" i="37"/>
  <c r="D440" i="37"/>
  <c r="B441" i="37"/>
  <c r="C441" i="37"/>
  <c r="D441" i="37"/>
  <c r="G441" i="37" s="1"/>
  <c r="B442" i="37"/>
  <c r="C442" i="37"/>
  <c r="D442" i="37"/>
  <c r="G442" i="37" s="1"/>
  <c r="B443" i="37"/>
  <c r="C443" i="37"/>
  <c r="D443" i="37"/>
  <c r="B444" i="37"/>
  <c r="C444" i="37"/>
  <c r="D444" i="37"/>
  <c r="B445" i="37"/>
  <c r="C445" i="37"/>
  <c r="D445" i="37"/>
  <c r="G445" i="37" s="1"/>
  <c r="B446" i="37"/>
  <c r="B447" i="37"/>
  <c r="C447" i="37"/>
  <c r="D447" i="37"/>
  <c r="B448" i="37"/>
  <c r="C448" i="37"/>
  <c r="G448" i="37" s="1"/>
  <c r="D448" i="37"/>
  <c r="B449" i="37"/>
  <c r="C449" i="37"/>
  <c r="D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G461" i="37" s="1"/>
  <c r="B462" i="37"/>
  <c r="C462" i="37"/>
  <c r="D462" i="37"/>
  <c r="G462" i="37" s="1"/>
  <c r="B463" i="37"/>
  <c r="B464" i="37"/>
  <c r="B465" i="37"/>
  <c r="C465" i="37"/>
  <c r="D465" i="37"/>
  <c r="B466" i="37"/>
  <c r="C466" i="37"/>
  <c r="D466" i="37"/>
  <c r="B467" i="37"/>
  <c r="C467" i="37"/>
  <c r="D467" i="37"/>
  <c r="G467" i="37" s="1"/>
  <c r="B468" i="37"/>
  <c r="C468" i="37"/>
  <c r="D468" i="37"/>
  <c r="B469" i="37"/>
  <c r="B470" i="37"/>
  <c r="C470" i="37"/>
  <c r="G470" i="37" s="1"/>
  <c r="D470" i="37"/>
  <c r="B471" i="37"/>
  <c r="C471" i="37"/>
  <c r="G471" i="37" s="1"/>
  <c r="D471" i="37"/>
  <c r="B472" i="37"/>
  <c r="B473" i="37"/>
  <c r="G473" i="37" s="1"/>
  <c r="C473" i="37"/>
  <c r="D473" i="37"/>
  <c r="B474" i="37"/>
  <c r="G474" i="37" s="1"/>
  <c r="C474" i="37"/>
  <c r="D474" i="37"/>
  <c r="B475" i="37"/>
  <c r="B476" i="37"/>
  <c r="B477" i="37"/>
  <c r="C477" i="37"/>
  <c r="D477" i="37"/>
  <c r="G477" i="37" s="1"/>
  <c r="B478" i="37"/>
  <c r="C478" i="37"/>
  <c r="D478" i="37"/>
  <c r="B479" i="37"/>
  <c r="C479" i="37"/>
  <c r="D479" i="37"/>
  <c r="B480" i="37"/>
  <c r="C480" i="37"/>
  <c r="D480" i="37"/>
  <c r="B481" i="37"/>
  <c r="B482" i="37"/>
  <c r="C482" i="37"/>
  <c r="G482" i="37" s="1"/>
  <c r="D482" i="37"/>
  <c r="B483" i="37"/>
  <c r="C483" i="37"/>
  <c r="G483" i="37" s="1"/>
  <c r="D483" i="37"/>
  <c r="B484" i="37"/>
  <c r="C484" i="37"/>
  <c r="G484" i="37" s="1"/>
  <c r="D484" i="37"/>
  <c r="B485" i="37"/>
  <c r="C485" i="37"/>
  <c r="G485" i="37" s="1"/>
  <c r="D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B516" i="37"/>
  <c r="B517" i="37"/>
  <c r="G517" i="37" s="1"/>
  <c r="C517" i="37"/>
  <c r="D517" i="37"/>
  <c r="B518" i="37"/>
  <c r="C518" i="37"/>
  <c r="D518" i="37"/>
  <c r="B519" i="37"/>
  <c r="B520" i="37"/>
  <c r="B521" i="37"/>
  <c r="B522" i="37"/>
  <c r="C522" i="37"/>
  <c r="D522" i="37"/>
  <c r="B523" i="37"/>
  <c r="C523" i="37"/>
  <c r="D523" i="37"/>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G543" i="37" s="1"/>
  <c r="B544" i="37"/>
  <c r="C544" i="37"/>
  <c r="D544" i="37"/>
  <c r="B545" i="37"/>
  <c r="C545" i="37"/>
  <c r="D545" i="37"/>
  <c r="B546" i="37"/>
  <c r="B547" i="37"/>
  <c r="G547" i="37" s="1"/>
  <c r="C547" i="37"/>
  <c r="D547" i="37"/>
  <c r="B548" i="37"/>
  <c r="C548" i="37"/>
  <c r="D548" i="37"/>
  <c r="B549" i="37"/>
  <c r="C549" i="37"/>
  <c r="D549" i="37"/>
  <c r="B550" i="37"/>
  <c r="C550" i="37"/>
  <c r="D550" i="37"/>
  <c r="G550" i="37"/>
  <c r="B551" i="37"/>
  <c r="C551" i="37"/>
  <c r="D551" i="37"/>
  <c r="G551" i="37"/>
  <c r="B552" i="37"/>
  <c r="C552" i="37"/>
  <c r="D552" i="37"/>
  <c r="G552" i="37"/>
  <c r="B553" i="37"/>
  <c r="C553" i="37"/>
  <c r="D553" i="37"/>
  <c r="G553" i="37"/>
  <c r="B554" i="37"/>
  <c r="B555" i="37"/>
  <c r="G555" i="37" s="1"/>
  <c r="C555" i="37"/>
  <c r="D555" i="37"/>
  <c r="B556" i="37"/>
  <c r="G556" i="37" s="1"/>
  <c r="C556" i="37"/>
  <c r="D556" i="37"/>
  <c r="B557" i="37"/>
  <c r="G557" i="37" s="1"/>
  <c r="C557" i="37"/>
  <c r="D557" i="37"/>
  <c r="B558" i="37"/>
  <c r="B559" i="37"/>
  <c r="B560" i="37"/>
  <c r="C560" i="37"/>
  <c r="D560" i="37"/>
  <c r="B561" i="37"/>
  <c r="C561" i="37"/>
  <c r="D561" i="37"/>
  <c r="B562" i="37"/>
  <c r="B563" i="37"/>
  <c r="C563" i="37"/>
  <c r="G563" i="37" s="1"/>
  <c r="D563" i="37"/>
  <c r="B564" i="37"/>
  <c r="C564" i="37"/>
  <c r="G564" i="37" s="1"/>
  <c r="D564" i="37"/>
  <c r="B565" i="37"/>
  <c r="B566" i="37"/>
  <c r="G566" i="37" s="1"/>
  <c r="C566" i="37"/>
  <c r="D566" i="37"/>
  <c r="B567" i="37"/>
  <c r="G567" i="37" s="1"/>
  <c r="C567" i="37"/>
  <c r="D567" i="37"/>
  <c r="B568" i="37"/>
  <c r="B569" i="37"/>
  <c r="C569" i="37"/>
  <c r="D569" i="37"/>
  <c r="G569" i="37"/>
  <c r="B570" i="37"/>
  <c r="C570" i="37"/>
  <c r="D570" i="37"/>
  <c r="G570" i="37"/>
  <c r="B571" i="37"/>
  <c r="B572" i="37"/>
  <c r="B573" i="37"/>
  <c r="C573" i="37"/>
  <c r="G573" i="37" s="1"/>
  <c r="D573" i="37"/>
  <c r="B574" i="37"/>
  <c r="C574" i="37"/>
  <c r="G574" i="37" s="1"/>
  <c r="D574" i="37"/>
  <c r="B575" i="37"/>
  <c r="C575" i="37"/>
  <c r="G575" i="37" s="1"/>
  <c r="D575" i="37"/>
  <c r="B576" i="37"/>
  <c r="B577" i="37"/>
  <c r="G577" i="37" s="1"/>
  <c r="C577" i="37"/>
  <c r="D577" i="37"/>
  <c r="B578" i="37"/>
  <c r="B579" i="37"/>
  <c r="C579" i="37"/>
  <c r="D579" i="37"/>
  <c r="G579" i="37"/>
  <c r="B580" i="37"/>
  <c r="C580" i="37"/>
  <c r="D580" i="37"/>
  <c r="G580" i="37"/>
  <c r="B581" i="37"/>
  <c r="B582" i="37"/>
  <c r="C582" i="37"/>
  <c r="D582" i="37"/>
  <c r="G582" i="37" s="1"/>
  <c r="B583" i="37"/>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G591" i="37" s="1"/>
  <c r="D591" i="37"/>
  <c r="B592" i="37"/>
  <c r="C592" i="37"/>
  <c r="G592" i="37" s="1"/>
  <c r="D592" i="37"/>
  <c r="B593" i="37"/>
  <c r="C593" i="37"/>
  <c r="G593" i="37" s="1"/>
  <c r="D593" i="37"/>
  <c r="B594" i="37"/>
  <c r="B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G638" i="37" s="1"/>
  <c r="C638" i="37"/>
  <c r="D638" i="37"/>
  <c r="B639" i="37"/>
  <c r="C639" i="37"/>
  <c r="D639" i="37"/>
  <c r="B640" i="37"/>
  <c r="C640" i="37"/>
  <c r="D640" i="37"/>
  <c r="B641" i="37"/>
  <c r="C641" i="37"/>
  <c r="D641" i="37"/>
  <c r="B642" i="37"/>
  <c r="B643" i="37"/>
  <c r="C643" i="37"/>
  <c r="D643" i="37"/>
  <c r="G643" i="37"/>
  <c r="B644" i="37"/>
  <c r="C644" i="37"/>
  <c r="D644" i="37"/>
  <c r="G644" i="37" s="1"/>
  <c r="B645" i="37"/>
  <c r="C645" i="37"/>
  <c r="G645" i="37" s="1"/>
  <c r="D645" i="37"/>
  <c r="B646" i="37"/>
  <c r="C646" i="37"/>
  <c r="D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B686" i="37"/>
  <c r="C686" i="37"/>
  <c r="G686" i="37" s="1"/>
  <c r="D686" i="37"/>
  <c r="B687" i="37"/>
  <c r="C687" i="37"/>
  <c r="D687" i="37"/>
  <c r="G687" i="37" s="1"/>
  <c r="B688" i="37"/>
  <c r="C688" i="37"/>
  <c r="D688" i="37"/>
  <c r="G688" i="37" s="1"/>
  <c r="B689" i="37"/>
  <c r="C689" i="37"/>
  <c r="D689" i="37"/>
  <c r="G689" i="37" s="1"/>
  <c r="B690" i="37"/>
  <c r="C690" i="37"/>
  <c r="D690" i="37"/>
  <c r="B691" i="37"/>
  <c r="C691" i="37"/>
  <c r="D691" i="37"/>
  <c r="B692" i="37"/>
  <c r="C692" i="37"/>
  <c r="D692" i="37"/>
  <c r="B693" i="37"/>
  <c r="C693" i="37"/>
  <c r="D693" i="37"/>
  <c r="G693" i="37" s="1"/>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s="1"/>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G981" i="37" s="1"/>
  <c r="C981" i="37"/>
  <c r="D981" i="37"/>
  <c r="B982" i="37"/>
  <c r="G982" i="37" s="1"/>
  <c r="C982" i="37"/>
  <c r="D982" i="37"/>
  <c r="B983" i="37"/>
  <c r="B984" i="37"/>
  <c r="B985" i="37"/>
  <c r="C985" i="37"/>
  <c r="D985" i="37"/>
  <c r="B986" i="37"/>
  <c r="C986" i="37"/>
  <c r="D986" i="37"/>
  <c r="B987" i="37"/>
  <c r="G987" i="37" s="1"/>
  <c r="C987" i="37"/>
  <c r="D987" i="37"/>
  <c r="B988" i="37"/>
  <c r="G988" i="37" s="1"/>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G1002" i="37" s="1"/>
  <c r="D1002" i="37"/>
  <c r="B1003" i="37"/>
  <c r="C1003" i="37"/>
  <c r="G1003" i="37" s="1"/>
  <c r="D1003" i="37"/>
  <c r="B1004" i="37"/>
  <c r="C1004" i="37"/>
  <c r="G1004" i="37" s="1"/>
  <c r="D1004" i="37"/>
  <c r="B1005" i="37"/>
  <c r="C1005" i="37"/>
  <c r="D1005" i="37"/>
  <c r="B1006" i="37"/>
  <c r="B1007" i="37"/>
  <c r="G1007" i="37" s="1"/>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B1022" i="37"/>
  <c r="C1022" i="37"/>
  <c r="D1022" i="37"/>
  <c r="B1023" i="37"/>
  <c r="B1024" i="37"/>
  <c r="C1024" i="37"/>
  <c r="G1024" i="37" s="1"/>
  <c r="D1024" i="37"/>
  <c r="B1025" i="37"/>
  <c r="C1025" i="37"/>
  <c r="G1025" i="37" s="1"/>
  <c r="D1025" i="37"/>
  <c r="B1026" i="37"/>
  <c r="C1026" i="37"/>
  <c r="D1026" i="37"/>
  <c r="G1026" i="37" s="1"/>
  <c r="B1027" i="37"/>
  <c r="B1028" i="37"/>
  <c r="G1028" i="37" s="1"/>
  <c r="C1028" i="37"/>
  <c r="D1028" i="37"/>
  <c r="B1029" i="37"/>
  <c r="G1029" i="37" s="1"/>
  <c r="C1029" i="37"/>
  <c r="D1029" i="37"/>
  <c r="B1030" i="37"/>
  <c r="C1030" i="37"/>
  <c r="D1030" i="37"/>
  <c r="B1031" i="37"/>
  <c r="C1031" i="37"/>
  <c r="D1031" i="37"/>
  <c r="B1032" i="37"/>
  <c r="G1032" i="37" s="1"/>
  <c r="C1032" i="37"/>
  <c r="D1032" i="37"/>
  <c r="B1033" i="37"/>
  <c r="C1033" i="37"/>
  <c r="D1033" i="37"/>
  <c r="B1034" i="37"/>
  <c r="B1035" i="37"/>
  <c r="C1035" i="37"/>
  <c r="G1035" i="37" s="1"/>
  <c r="D1035" i="37"/>
  <c r="B1036" i="37"/>
  <c r="C1036" i="37"/>
  <c r="G1036" i="37" s="1"/>
  <c r="D1036" i="37"/>
  <c r="B1037" i="37"/>
  <c r="C1037" i="37"/>
  <c r="G1037" i="37" s="1"/>
  <c r="D1037" i="37"/>
  <c r="B1038" i="37"/>
  <c r="C1038" i="37"/>
  <c r="G1038" i="37" s="1"/>
  <c r="D1038" i="37"/>
  <c r="B1039" i="37"/>
  <c r="B1040" i="37"/>
  <c r="B1041" i="37"/>
  <c r="B1042" i="37"/>
  <c r="C1042" i="37"/>
  <c r="D1042" i="37"/>
  <c r="B1043" i="37"/>
  <c r="C1043" i="37"/>
  <c r="D1043" i="37"/>
  <c r="B1044" i="37"/>
  <c r="C1044" i="37"/>
  <c r="D1044" i="37"/>
  <c r="H1044" i="37" s="1"/>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B1078" i="37"/>
  <c r="G1078" i="37" s="1"/>
  <c r="C1078" i="37"/>
  <c r="D1078" i="37"/>
  <c r="B1079" i="37"/>
  <c r="G1079" i="37" s="1"/>
  <c r="C1079" i="37"/>
  <c r="D1079" i="37"/>
  <c r="B1080" i="37"/>
  <c r="C1080" i="37"/>
  <c r="D1080" i="37"/>
  <c r="B1081" i="37"/>
  <c r="C1081" i="37"/>
  <c r="D1081" i="37"/>
  <c r="B1082" i="37"/>
  <c r="G1082" i="37" s="1"/>
  <c r="C1082" i="37"/>
  <c r="D1082" i="37"/>
  <c r="B1083" i="37"/>
  <c r="G1083" i="37" s="1"/>
  <c r="C1083" i="37"/>
  <c r="D1083" i="37"/>
  <c r="B1084" i="37"/>
  <c r="C1084" i="37"/>
  <c r="D1084" i="37"/>
  <c r="B1085" i="37"/>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G1113" i="37" s="1"/>
  <c r="C1113" i="37"/>
  <c r="D1113" i="37"/>
  <c r="B1114" i="37"/>
  <c r="G1114" i="37" s="1"/>
  <c r="C1114" i="37"/>
  <c r="D1114" i="37"/>
  <c r="B1115" i="37"/>
  <c r="C1115" i="37"/>
  <c r="D1115" i="37"/>
  <c r="B1116" i="37"/>
  <c r="B1117" i="37"/>
  <c r="C1117" i="37"/>
  <c r="G1117" i="37" s="1"/>
  <c r="D1117" i="37"/>
  <c r="B1118" i="37"/>
  <c r="C1118" i="37"/>
  <c r="G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G1135" i="37" s="1"/>
  <c r="D1135" i="37"/>
  <c r="B1136" i="37"/>
  <c r="C1136" i="37"/>
  <c r="G1136" i="37" s="1"/>
  <c r="D1136" i="37"/>
  <c r="B1137" i="37"/>
  <c r="C1137" i="37"/>
  <c r="G1137" i="37" s="1"/>
  <c r="D1137" i="37"/>
  <c r="B1138" i="37"/>
  <c r="B1139" i="37"/>
  <c r="B1140" i="37"/>
  <c r="B1141" i="37"/>
  <c r="C1141" i="37"/>
  <c r="D1141" i="37"/>
  <c r="B1142" i="37"/>
  <c r="C1142" i="37"/>
  <c r="D1142" i="37"/>
  <c r="H1142" i="37" s="1"/>
  <c r="B1143" i="37"/>
  <c r="B1144" i="37"/>
  <c r="C1144" i="37"/>
  <c r="D1144" i="37"/>
  <c r="G1144" i="37"/>
  <c r="B1145" i="37"/>
  <c r="C1145" i="37"/>
  <c r="D1145" i="37"/>
  <c r="G1145" i="37"/>
  <c r="B1146" i="37"/>
  <c r="C1146" i="37"/>
  <c r="D1146" i="37"/>
  <c r="G1146" i="37" s="1"/>
  <c r="B1147" i="37"/>
  <c r="C1147" i="37"/>
  <c r="D1147" i="37"/>
  <c r="G1147" i="37"/>
  <c r="B1148" i="37"/>
  <c r="C1148" i="37"/>
  <c r="D1148" i="37"/>
  <c r="G1148" i="37"/>
  <c r="B1149" i="37"/>
  <c r="C1149" i="37"/>
  <c r="D1149" i="37"/>
  <c r="G1149" i="37"/>
  <c r="B1150" i="37"/>
  <c r="C1150" i="37"/>
  <c r="D1150" i="37"/>
  <c r="G1150" i="37"/>
  <c r="B1151" i="37"/>
  <c r="C1151" i="37"/>
  <c r="D1151" i="37"/>
  <c r="G1151" i="37" s="1"/>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C1210" i="37"/>
  <c r="D1210" i="37"/>
  <c r="B1211" i="37"/>
  <c r="C1211" i="37"/>
  <c r="H1211" i="37" s="1"/>
  <c r="D1211" i="37"/>
  <c r="B1212" i="37"/>
  <c r="B1213" i="37"/>
  <c r="C1213" i="37"/>
  <c r="G1213" i="37" s="1"/>
  <c r="D1213" i="37"/>
  <c r="B1214" i="37"/>
  <c r="C1214" i="37"/>
  <c r="D1214" i="37"/>
  <c r="G1214" i="37"/>
  <c r="B1215" i="37"/>
  <c r="C1215" i="37"/>
  <c r="D1215" i="37"/>
  <c r="G1215" i="37"/>
  <c r="B1216" i="37"/>
  <c r="C1216" i="37"/>
  <c r="D1216" i="37"/>
  <c r="G1216" i="37"/>
  <c r="B1217" i="37"/>
  <c r="C1217" i="37"/>
  <c r="D1217" i="37"/>
  <c r="G1217" i="37" s="1"/>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D1289" i="37"/>
  <c r="B1290" i="37"/>
  <c r="C1290" i="37"/>
  <c r="D1290" i="37"/>
  <c r="B1291" i="37"/>
  <c r="G1291" i="37" s="1"/>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G1312" i="37" s="1"/>
  <c r="C1312" i="37"/>
  <c r="D1312" i="37"/>
  <c r="B1313" i="37"/>
  <c r="G1313" i="37" s="1"/>
  <c r="C1313" i="37"/>
  <c r="D1313" i="37"/>
  <c r="B1314" i="37"/>
  <c r="C1314" i="37"/>
  <c r="D1314" i="37"/>
  <c r="B1315" i="37"/>
  <c r="C1315" i="37"/>
  <c r="D1315" i="37"/>
  <c r="B1316" i="37"/>
  <c r="G1316" i="37" s="1"/>
  <c r="C1316" i="37"/>
  <c r="D1316" i="37"/>
  <c r="B1317" i="37"/>
  <c r="B1318" i="37"/>
  <c r="B1319" i="37"/>
  <c r="C1319" i="37"/>
  <c r="D1319" i="37"/>
  <c r="B1320" i="37"/>
  <c r="C1320" i="37"/>
  <c r="D1320" i="37"/>
  <c r="B1321" i="37"/>
  <c r="B1322" i="37"/>
  <c r="C1322" i="37"/>
  <c r="D1322" i="37"/>
  <c r="G1322" i="37"/>
  <c r="B1323" i="37"/>
  <c r="C1323" i="37"/>
  <c r="D1323" i="37"/>
  <c r="G1323" i="37"/>
  <c r="B1324" i="37"/>
  <c r="C1324" i="37"/>
  <c r="D1324" i="37"/>
  <c r="G1324" i="37"/>
  <c r="B1325" i="37"/>
  <c r="B1326" i="37"/>
  <c r="C1326" i="37"/>
  <c r="D1326" i="37"/>
  <c r="B1327" i="37"/>
  <c r="G1327" i="37" s="1"/>
  <c r="C1327" i="37"/>
  <c r="D1327" i="37"/>
  <c r="B1328" i="37"/>
  <c r="G1328" i="37" s="1"/>
  <c r="C1328" i="37"/>
  <c r="D1328" i="37"/>
  <c r="B1329" i="37"/>
  <c r="C1329" i="37"/>
  <c r="D1329" i="37"/>
  <c r="B1330" i="37"/>
  <c r="C1330" i="37"/>
  <c r="D1330" i="37"/>
  <c r="B1331" i="37"/>
  <c r="G1331" i="37" s="1"/>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C1344" i="37"/>
  <c r="D1344" i="37"/>
  <c r="G1344" i="37" s="1"/>
  <c r="B1345" i="37"/>
  <c r="C1345" i="37"/>
  <c r="D1345" i="37"/>
  <c r="G1345" i="37" s="1"/>
  <c r="B1346" i="37"/>
  <c r="C1346" i="37"/>
  <c r="D1346" i="37"/>
  <c r="G1346" i="37" s="1"/>
  <c r="B1347" i="37"/>
  <c r="C1347" i="37"/>
  <c r="D1347" i="37"/>
  <c r="G1347" i="37" s="1"/>
  <c r="B1348" i="37"/>
  <c r="B1349" i="37"/>
  <c r="C1349" i="37"/>
  <c r="G1349" i="37" s="1"/>
  <c r="D1349" i="37"/>
  <c r="B1350" i="37"/>
  <c r="C1350" i="37"/>
  <c r="G1350" i="37" s="1"/>
  <c r="D1350" i="37"/>
  <c r="B1351" i="37"/>
  <c r="C1351" i="37"/>
  <c r="G1351" i="37" s="1"/>
  <c r="D1351" i="37"/>
  <c r="B1352" i="37"/>
  <c r="C1352" i="37"/>
  <c r="G1352" i="37" s="1"/>
  <c r="D1352" i="37"/>
  <c r="B1353" i="37"/>
  <c r="C1353" i="37"/>
  <c r="G1353" i="37" s="1"/>
  <c r="D1353" i="37"/>
  <c r="B1354" i="37"/>
  <c r="C1354" i="37"/>
  <c r="G1354" i="37" s="1"/>
  <c r="D1354" i="37"/>
  <c r="B1355" i="37"/>
  <c r="C1355" i="37"/>
  <c r="G1355" i="37" s="1"/>
  <c r="D1355" i="37"/>
  <c r="B1356" i="37"/>
  <c r="C1356" i="37"/>
  <c r="G1356" i="37" s="1"/>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G1373" i="37" s="1"/>
  <c r="D1373" i="37"/>
  <c r="B1374" i="37"/>
  <c r="C1374" i="37"/>
  <c r="G1374" i="37" s="1"/>
  <c r="D1374" i="37"/>
  <c r="B1375" i="37"/>
  <c r="C1375" i="37"/>
  <c r="G1375" i="37" s="1"/>
  <c r="D1375" i="37"/>
  <c r="B1376" i="37"/>
  <c r="B1377" i="37"/>
  <c r="G1377" i="37" s="1"/>
  <c r="C1377" i="37"/>
  <c r="D1377" i="37"/>
  <c r="B1378" i="37"/>
  <c r="C1378" i="37"/>
  <c r="D1378" i="37"/>
  <c r="B1379" i="37"/>
  <c r="C1379" i="37"/>
  <c r="D1379" i="37"/>
  <c r="B1380" i="37"/>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B1389" i="37"/>
  <c r="B1390" i="37"/>
  <c r="C1390" i="37"/>
  <c r="G1390" i="37" s="1"/>
  <c r="D1390" i="37"/>
  <c r="B1391" i="37"/>
  <c r="C1391" i="37"/>
  <c r="G1391" i="37" s="1"/>
  <c r="D1391" i="37"/>
  <c r="B1392" i="37"/>
  <c r="C1392" i="37"/>
  <c r="G1392" i="37" s="1"/>
  <c r="D1392" i="37"/>
  <c r="B1393" i="37"/>
  <c r="C1393" i="37"/>
  <c r="G1393" i="37" s="1"/>
  <c r="D1393" i="37"/>
  <c r="B1394" i="37"/>
  <c r="C1394" i="37"/>
  <c r="G1394" i="37" s="1"/>
  <c r="D1394" i="37"/>
  <c r="B1395" i="37"/>
  <c r="C1395" i="37"/>
  <c r="G1395" i="37" s="1"/>
  <c r="D1395" i="37"/>
  <c r="B1396" i="37"/>
  <c r="B1397" i="37"/>
  <c r="B1398" i="37"/>
  <c r="C1398" i="37"/>
  <c r="D1398" i="37"/>
  <c r="G1398" i="37"/>
  <c r="B1399" i="37"/>
  <c r="C1399" i="37"/>
  <c r="D1399" i="37"/>
  <c r="G1399" i="37"/>
  <c r="B1400" i="37"/>
  <c r="B1401" i="37"/>
  <c r="G1401" i="37" s="1"/>
  <c r="C1401" i="37"/>
  <c r="D1401" i="37"/>
  <c r="B1402" i="37"/>
  <c r="G1402" i="37" s="1"/>
  <c r="C1402" i="37"/>
  <c r="D1402" i="37"/>
  <c r="B1403" i="37"/>
  <c r="G1403" i="37" s="1"/>
  <c r="C1403" i="37"/>
  <c r="D1403" i="37"/>
  <c r="B1404" i="37"/>
  <c r="B1405" i="37"/>
  <c r="C1405" i="37"/>
  <c r="G1405" i="37" s="1"/>
  <c r="D1405" i="37"/>
  <c r="B1406" i="37"/>
  <c r="C1406" i="37"/>
  <c r="G1406" i="37" s="1"/>
  <c r="D1406" i="37"/>
  <c r="B1407" i="37"/>
  <c r="C1407" i="37"/>
  <c r="G1407" i="37" s="1"/>
  <c r="D1407" i="37"/>
  <c r="B1408" i="37"/>
  <c r="C1408" i="37"/>
  <c r="G1408" i="37" s="1"/>
  <c r="D1408" i="37"/>
  <c r="B1409" i="37"/>
  <c r="C1409" i="37"/>
  <c r="G1409" i="37" s="1"/>
  <c r="D1409" i="37"/>
  <c r="B1410" i="37"/>
  <c r="C1410" i="37"/>
  <c r="G1410" i="37" s="1"/>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I1428" i="37" s="1"/>
  <c r="B1429" i="37"/>
  <c r="C1429" i="37"/>
  <c r="D1429" i="37"/>
  <c r="G1429" i="37"/>
  <c r="B1430" i="37"/>
  <c r="C1430" i="37"/>
  <c r="D1430" i="37"/>
  <c r="G1430" i="37"/>
  <c r="B1431" i="37"/>
  <c r="C1431" i="37"/>
  <c r="D1431" i="37"/>
  <c r="G1431" i="37"/>
  <c r="B1432" i="37"/>
  <c r="C1432" i="37"/>
  <c r="D1432" i="37"/>
  <c r="G1432" i="37"/>
  <c r="B1433" i="37"/>
  <c r="B1434" i="37"/>
  <c r="G1434" i="37" s="1"/>
  <c r="I1434" i="37" s="1"/>
  <c r="C1434" i="37"/>
  <c r="D1434" i="37"/>
  <c r="H1434" i="37" s="1"/>
  <c r="B1435" i="37"/>
  <c r="G1435" i="37" s="1"/>
  <c r="I1435" i="37" s="1"/>
  <c r="C1435" i="37"/>
  <c r="D1435" i="37"/>
  <c r="B1436" i="37"/>
  <c r="G1436" i="37" s="1"/>
  <c r="C1436" i="37"/>
  <c r="D1436" i="37"/>
  <c r="H1436" i="37" s="1"/>
  <c r="B1437" i="37"/>
  <c r="G1437" i="37" s="1"/>
  <c r="I1437" i="37" s="1"/>
  <c r="C1437" i="37"/>
  <c r="D1437" i="37"/>
  <c r="B1438" i="37"/>
  <c r="G1438" i="37" s="1"/>
  <c r="I1438" i="37" s="1"/>
  <c r="C1438" i="37"/>
  <c r="D1438" i="37"/>
  <c r="H1438" i="37" s="1"/>
  <c r="B1439" i="37"/>
  <c r="G1439" i="37" s="1"/>
  <c r="I1439" i="37" s="1"/>
  <c r="C1439" i="37"/>
  <c r="D1439" i="37"/>
  <c r="B1440" i="37"/>
  <c r="G1440" i="37" s="1"/>
  <c r="C1440" i="37"/>
  <c r="D1440" i="37"/>
  <c r="H1440" i="37" s="1"/>
  <c r="B1441" i="37"/>
  <c r="B1442" i="37"/>
  <c r="B1443" i="37"/>
  <c r="C1443" i="37"/>
  <c r="D1443" i="37"/>
  <c r="B1444" i="37"/>
  <c r="C1444" i="37"/>
  <c r="H1444" i="37" s="1"/>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H1473" i="37" s="1"/>
  <c r="B1474" i="37"/>
  <c r="C1474" i="37"/>
  <c r="G1474" i="37" s="1"/>
  <c r="B1475" i="37"/>
  <c r="G1475" i="37" s="1"/>
  <c r="C1475" i="37"/>
  <c r="B1476" i="37"/>
  <c r="C1476" i="37"/>
  <c r="H1476" i="37" s="1"/>
  <c r="B1477" i="37"/>
  <c r="C1477" i="37"/>
  <c r="G1477" i="37" s="1"/>
  <c r="B1478" i="37"/>
  <c r="C1478" i="37"/>
  <c r="B1479" i="37"/>
  <c r="C1479" i="37"/>
  <c r="H1479" i="37" s="1"/>
  <c r="B1480" i="37"/>
  <c r="B1481" i="37"/>
  <c r="C1481" i="37"/>
  <c r="G1481" i="37"/>
  <c r="B1482" i="37"/>
  <c r="C1482" i="37"/>
  <c r="B1483" i="37"/>
  <c r="C1483" i="37"/>
  <c r="B1484" i="37"/>
  <c r="C1484" i="37"/>
  <c r="H1484" i="37" s="1"/>
  <c r="B1485" i="37"/>
  <c r="C1485" i="37"/>
  <c r="G1485" i="37"/>
  <c r="B1486" i="37"/>
  <c r="B1487" i="37"/>
  <c r="C1487" i="37"/>
  <c r="B1488" i="37"/>
  <c r="B1489" i="37"/>
  <c r="C1489" i="37"/>
  <c r="G1489" i="37" s="1"/>
  <c r="B1490" i="37"/>
  <c r="C1490" i="37"/>
  <c r="B1491" i="37"/>
  <c r="C1491" i="37"/>
  <c r="H1491" i="37" s="1"/>
  <c r="B1492" i="37"/>
  <c r="G1492" i="37" s="1"/>
  <c r="C1492" i="37"/>
  <c r="H1492" i="37" s="1"/>
  <c r="B1493" i="37"/>
  <c r="C1493" i="37"/>
  <c r="H1493" i="37" s="1"/>
  <c r="B1494" i="37"/>
  <c r="C1494" i="37"/>
  <c r="B1495" i="37"/>
  <c r="C1495" i="37"/>
  <c r="H1495" i="37" s="1"/>
  <c r="B1496" i="37"/>
  <c r="G1496" i="37" s="1"/>
  <c r="C1496" i="37"/>
  <c r="H1496" i="37" s="1"/>
  <c r="B1497" i="37"/>
  <c r="B1498" i="37"/>
  <c r="C1498" i="37"/>
  <c r="B1499" i="37"/>
  <c r="G1499" i="37" s="1"/>
  <c r="C1499" i="37"/>
  <c r="B1500" i="37"/>
  <c r="G1500" i="37" s="1"/>
  <c r="C1500" i="37"/>
  <c r="H1500" i="37" s="1"/>
  <c r="B1501" i="37"/>
  <c r="C1501" i="37"/>
  <c r="G1501" i="37"/>
  <c r="B1502" i="37"/>
  <c r="C1502" i="37"/>
  <c r="G1502" i="37" s="1"/>
  <c r="B1503" i="37"/>
  <c r="B1504" i="37"/>
  <c r="B1505" i="37"/>
  <c r="B1506" i="37"/>
  <c r="C1506" i="37"/>
  <c r="B1507" i="37"/>
  <c r="G1507" i="37" s="1"/>
  <c r="C1507" i="37"/>
  <c r="B1508" i="37"/>
  <c r="G1508" i="37" s="1"/>
  <c r="C1508" i="37"/>
  <c r="H1508" i="37" s="1"/>
  <c r="B1509" i="37"/>
  <c r="G1509" i="37" s="1"/>
  <c r="C1509" i="37"/>
  <c r="B1510" i="37"/>
  <c r="B1511" i="37"/>
  <c r="B1512" i="37"/>
  <c r="C1512" i="37"/>
  <c r="H1512" i="37" s="1"/>
  <c r="B1513" i="37"/>
  <c r="C1513" i="37"/>
  <c r="H1513" i="37" s="1"/>
  <c r="B1514" i="37"/>
  <c r="C1514" i="37"/>
  <c r="B1515" i="37"/>
  <c r="G1515" i="37" s="1"/>
  <c r="C1515" i="37"/>
  <c r="B1516" i="37"/>
  <c r="B1517" i="37"/>
  <c r="C1517" i="37"/>
  <c r="G1517" i="37" s="1"/>
  <c r="B1518" i="37"/>
  <c r="C1518" i="37"/>
  <c r="B1519" i="37"/>
  <c r="G1519" i="37" s="1"/>
  <c r="C1519" i="37"/>
  <c r="B1520" i="37"/>
  <c r="C1520" i="37"/>
  <c r="H1520" i="37" s="1"/>
  <c r="B1521" i="37"/>
  <c r="B1522" i="37"/>
  <c r="C1522" i="37"/>
  <c r="G1522" i="37" s="1"/>
  <c r="B1523" i="37"/>
  <c r="C1523" i="37"/>
  <c r="H1523" i="37" s="1"/>
  <c r="B1524" i="37"/>
  <c r="C1524" i="37"/>
  <c r="H1524" i="37" s="1"/>
  <c r="B1525" i="37"/>
  <c r="C1525" i="37"/>
  <c r="H1525" i="37" s="1"/>
  <c r="B1526" i="37"/>
  <c r="B1527" i="37"/>
  <c r="C1527" i="37"/>
  <c r="H1527" i="37" s="1"/>
  <c r="B1528" i="37"/>
  <c r="C1528" i="37"/>
  <c r="H1528" i="37" s="1"/>
  <c r="B1529" i="37"/>
  <c r="C1529" i="37"/>
  <c r="G1529" i="37" s="1"/>
  <c r="B1530" i="37"/>
  <c r="C1530" i="37"/>
  <c r="B1531" i="37"/>
  <c r="B1532" i="37"/>
  <c r="C1532" i="37"/>
  <c r="H1532" i="37" s="1"/>
  <c r="B1533" i="37"/>
  <c r="C1533" i="37"/>
  <c r="H1533" i="37" s="1"/>
  <c r="B1534" i="37"/>
  <c r="C1534" i="37"/>
  <c r="B1535" i="37"/>
  <c r="G1535" i="37" s="1"/>
  <c r="C1535" i="37"/>
  <c r="B1536" i="37"/>
  <c r="B1537" i="37"/>
  <c r="C1537" i="37"/>
  <c r="G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G1545" i="37" s="1"/>
  <c r="C1545" i="37"/>
  <c r="H1545" i="37" s="1"/>
  <c r="B1546" i="37"/>
  <c r="B1547" i="37"/>
  <c r="C1547" i="37"/>
  <c r="H1547" i="37" s="1"/>
  <c r="B1548" i="37"/>
  <c r="C1548" i="37"/>
  <c r="H1548" i="37" s="1"/>
  <c r="B1549" i="37"/>
  <c r="G1549" i="37" s="1"/>
  <c r="C1549" i="37"/>
  <c r="B1550" i="37"/>
  <c r="C1550" i="37"/>
  <c r="B1551" i="37"/>
  <c r="B1552" i="37"/>
  <c r="C1552" i="37"/>
  <c r="H1552" i="37" s="1"/>
  <c r="B1553" i="37"/>
  <c r="G1553" i="37" s="1"/>
  <c r="C1553" i="37"/>
  <c r="H1553" i="37" s="1"/>
  <c r="B1554" i="37"/>
  <c r="C1554" i="37"/>
  <c r="B1555" i="37"/>
  <c r="G1555" i="37" s="1"/>
  <c r="C1555" i="37"/>
  <c r="B1556" i="37"/>
  <c r="G1556" i="37" s="1"/>
  <c r="C1556" i="37"/>
  <c r="H1556" i="37" s="1"/>
  <c r="B1557" i="37"/>
  <c r="B1558" i="37"/>
  <c r="C1558" i="37"/>
  <c r="B1559" i="37"/>
  <c r="G1559" i="37" s="1"/>
  <c r="C1559" i="37"/>
  <c r="B1560" i="37"/>
  <c r="C1560" i="37"/>
  <c r="H1560" i="37" s="1"/>
  <c r="B1561" i="37"/>
  <c r="G1561" i="37" s="1"/>
  <c r="C1561" i="37"/>
  <c r="Q3" i="3"/>
  <c r="H1561" i="37"/>
  <c r="H1559" i="37"/>
  <c r="H1555" i="37"/>
  <c r="H1549" i="37"/>
  <c r="H1539" i="37"/>
  <c r="H1535" i="37"/>
  <c r="H1529" i="37"/>
  <c r="H1519" i="37"/>
  <c r="H1515" i="37"/>
  <c r="H1509" i="37"/>
  <c r="H1507" i="37"/>
  <c r="H1501" i="37"/>
  <c r="H1499" i="37"/>
  <c r="H1489" i="37"/>
  <c r="H1487" i="37"/>
  <c r="H1485" i="37"/>
  <c r="H1483" i="37"/>
  <c r="H1481" i="37"/>
  <c r="H1477" i="37"/>
  <c r="H1475" i="37"/>
  <c r="H1467" i="37"/>
  <c r="H1447" i="37"/>
  <c r="H1445" i="37"/>
  <c r="H1443" i="37"/>
  <c r="H1439" i="37"/>
  <c r="H1437" i="37"/>
  <c r="H1435" i="37"/>
  <c r="H1432" i="37"/>
  <c r="I1432" i="37" s="1"/>
  <c r="H1431" i="37"/>
  <c r="H1430" i="37"/>
  <c r="I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8" i="37"/>
  <c r="H1227" i="37"/>
  <c r="H1226" i="37"/>
  <c r="H1224" i="37"/>
  <c r="H1223" i="37"/>
  <c r="H1222" i="37"/>
  <c r="H1221" i="37"/>
  <c r="H1218" i="37"/>
  <c r="H1217" i="37"/>
  <c r="H1216" i="37"/>
  <c r="H1215" i="37"/>
  <c r="H1214" i="37"/>
  <c r="H1213"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37" i="37"/>
  <c r="H1136" i="37"/>
  <c r="H1135" i="37"/>
  <c r="H1132" i="37"/>
  <c r="H1131" i="37"/>
  <c r="H1130"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7" i="37"/>
  <c r="H1046"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3" i="37"/>
  <c r="H1002" i="37"/>
  <c r="H1001" i="37"/>
  <c r="H999" i="37"/>
  <c r="H998" i="37"/>
  <c r="H997" i="37"/>
  <c r="H995"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E28" i="3"/>
  <c r="G29" i="3"/>
  <c r="H29" i="3"/>
  <c r="E29" i="3" s="1"/>
  <c r="G31" i="3"/>
  <c r="E31" i="3" s="1"/>
  <c r="H31" i="3"/>
  <c r="G32" i="3"/>
  <c r="H32" i="3"/>
  <c r="G33" i="3"/>
  <c r="E33" i="3" s="1"/>
  <c r="B33" i="3" s="1"/>
  <c r="H33" i="3"/>
  <c r="G34" i="3"/>
  <c r="E34" i="3" s="1"/>
  <c r="H34" i="3"/>
  <c r="G35" i="3"/>
  <c r="E35" i="3" s="1"/>
  <c r="H35" i="3"/>
  <c r="G36" i="3"/>
  <c r="H36" i="3"/>
  <c r="G37" i="3"/>
  <c r="H37" i="3"/>
  <c r="E37" i="3"/>
  <c r="B37" i="3" s="1"/>
  <c r="G38" i="3"/>
  <c r="H38" i="3"/>
  <c r="E38" i="3" s="1"/>
  <c r="G39" i="3"/>
  <c r="H39" i="3"/>
  <c r="G40" i="3"/>
  <c r="H40" i="3"/>
  <c r="G41" i="3"/>
  <c r="H41" i="3"/>
  <c r="G42" i="3"/>
  <c r="E42" i="3" s="1"/>
  <c r="B42" i="3" s="1"/>
  <c r="H42" i="3"/>
  <c r="G43" i="3"/>
  <c r="H43" i="3"/>
  <c r="G44" i="3"/>
  <c r="H44" i="3"/>
  <c r="G45" i="3"/>
  <c r="H45" i="3"/>
  <c r="G46" i="3"/>
  <c r="H46" i="3"/>
  <c r="G47" i="3"/>
  <c r="H47" i="3"/>
  <c r="G48" i="3"/>
  <c r="H48" i="3"/>
  <c r="G49" i="3"/>
  <c r="E49" i="3" s="1"/>
  <c r="B49" i="3" s="1"/>
  <c r="H49" i="3"/>
  <c r="G50" i="3"/>
  <c r="E50" i="3" s="1"/>
  <c r="B50" i="3" s="1"/>
  <c r="H50" i="3"/>
  <c r="G51" i="3"/>
  <c r="E51" i="3" s="1"/>
  <c r="H51" i="3"/>
  <c r="G52" i="3"/>
  <c r="H52" i="3"/>
  <c r="G53" i="3"/>
  <c r="E53" i="3" s="1"/>
  <c r="B53" i="3" s="1"/>
  <c r="H53" i="3"/>
  <c r="G54" i="3"/>
  <c r="H54" i="3"/>
  <c r="G55" i="3"/>
  <c r="E55" i="3" s="1"/>
  <c r="H55" i="3"/>
  <c r="G56" i="3"/>
  <c r="H56" i="3"/>
  <c r="G57" i="3"/>
  <c r="E57" i="3" s="1"/>
  <c r="B57" i="3" s="1"/>
  <c r="H57" i="3"/>
  <c r="G58" i="3"/>
  <c r="E58" i="3" s="1"/>
  <c r="H58" i="3"/>
  <c r="G59" i="3"/>
  <c r="E59" i="3" s="1"/>
  <c r="B59" i="3" s="1"/>
  <c r="H59" i="3"/>
  <c r="G60" i="3"/>
  <c r="H60" i="3"/>
  <c r="G61" i="3"/>
  <c r="E61" i="3" s="1"/>
  <c r="B61" i="3" s="1"/>
  <c r="H61" i="3"/>
  <c r="G62" i="3"/>
  <c r="H62" i="3"/>
  <c r="G63" i="3"/>
  <c r="E63" i="3" s="1"/>
  <c r="H63" i="3"/>
  <c r="G64" i="3"/>
  <c r="H64" i="3"/>
  <c r="G65" i="3"/>
  <c r="H65" i="3"/>
  <c r="G66" i="3"/>
  <c r="E66" i="3" s="1"/>
  <c r="H66" i="3"/>
  <c r="G67" i="3"/>
  <c r="E67" i="3" s="1"/>
  <c r="H67" i="3"/>
  <c r="G68" i="3"/>
  <c r="H68" i="3"/>
  <c r="G69" i="3"/>
  <c r="H69" i="3"/>
  <c r="E69" i="3"/>
  <c r="B69" i="3" s="1"/>
  <c r="G70" i="3"/>
  <c r="H70" i="3"/>
  <c r="G71" i="3"/>
  <c r="E71" i="3" s="1"/>
  <c r="H71" i="3"/>
  <c r="G72" i="3"/>
  <c r="H72" i="3"/>
  <c r="G73" i="3"/>
  <c r="E73" i="3" s="1"/>
  <c r="B73" i="3" s="1"/>
  <c r="H73" i="3"/>
  <c r="G74" i="3"/>
  <c r="E74" i="3" s="1"/>
  <c r="H74" i="3"/>
  <c r="G75" i="3"/>
  <c r="E75" i="3" s="1"/>
  <c r="H75" i="3"/>
  <c r="G76" i="3"/>
  <c r="H76" i="3"/>
  <c r="G77" i="3"/>
  <c r="H77" i="3"/>
  <c r="E77" i="3"/>
  <c r="B77" i="3" s="1"/>
  <c r="G78" i="3"/>
  <c r="H78" i="3"/>
  <c r="E78" i="3" s="1"/>
  <c r="G79" i="3"/>
  <c r="E79" i="3" s="1"/>
  <c r="H79" i="3"/>
  <c r="G80" i="3"/>
  <c r="H80" i="3"/>
  <c r="G81" i="3"/>
  <c r="E81" i="3" s="1"/>
  <c r="B81" i="3" s="1"/>
  <c r="H81" i="3"/>
  <c r="G82" i="3"/>
  <c r="E82" i="3" s="1"/>
  <c r="H82" i="3"/>
  <c r="G83" i="3"/>
  <c r="E83" i="3" s="1"/>
  <c r="H83" i="3"/>
  <c r="G84" i="3"/>
  <c r="H84" i="3"/>
  <c r="G85" i="3"/>
  <c r="H85" i="3"/>
  <c r="E85" i="3"/>
  <c r="B85" i="3" s="1"/>
  <c r="G86" i="3"/>
  <c r="H86" i="3"/>
  <c r="E86" i="3" s="1"/>
  <c r="G87" i="3"/>
  <c r="E87" i="3" s="1"/>
  <c r="H87" i="3"/>
  <c r="G88" i="3"/>
  <c r="E88" i="3" s="1"/>
  <c r="H88" i="3"/>
  <c r="G89" i="3"/>
  <c r="E89" i="3" s="1"/>
  <c r="B89" i="3" s="1"/>
  <c r="H89" i="3"/>
  <c r="G90" i="3"/>
  <c r="E90" i="3" s="1"/>
  <c r="H90" i="3"/>
  <c r="G91" i="3"/>
  <c r="E91" i="3" s="1"/>
  <c r="H91" i="3"/>
  <c r="G92" i="3"/>
  <c r="H92" i="3"/>
  <c r="G93" i="3"/>
  <c r="H93" i="3"/>
  <c r="E93" i="3"/>
  <c r="B93" i="3" s="1"/>
  <c r="G94" i="3"/>
  <c r="H94" i="3"/>
  <c r="E94" i="3" s="1"/>
  <c r="G95" i="3"/>
  <c r="E95" i="3" s="1"/>
  <c r="H95" i="3"/>
  <c r="G96" i="3"/>
  <c r="E96" i="3" s="1"/>
  <c r="H96" i="3"/>
  <c r="G97" i="3"/>
  <c r="E97" i="3" s="1"/>
  <c r="B97" i="3" s="1"/>
  <c r="H97" i="3"/>
  <c r="G98" i="3"/>
  <c r="E98" i="3" s="1"/>
  <c r="H98" i="3"/>
  <c r="G99" i="3"/>
  <c r="E99" i="3" s="1"/>
  <c r="H99" i="3"/>
  <c r="G100" i="3"/>
  <c r="H100" i="3"/>
  <c r="G101" i="3"/>
  <c r="H101" i="3"/>
  <c r="E101" i="3"/>
  <c r="B101" i="3" s="1"/>
  <c r="G102" i="3"/>
  <c r="H102" i="3"/>
  <c r="E102" i="3" s="1"/>
  <c r="G103" i="3"/>
  <c r="E103" i="3" s="1"/>
  <c r="H103" i="3"/>
  <c r="G104" i="3"/>
  <c r="E104" i="3" s="1"/>
  <c r="H104" i="3"/>
  <c r="G105" i="3"/>
  <c r="E105" i="3" s="1"/>
  <c r="B105" i="3" s="1"/>
  <c r="H105" i="3"/>
  <c r="G106" i="3"/>
  <c r="E106" i="3" s="1"/>
  <c r="H106" i="3"/>
  <c r="G107" i="3"/>
  <c r="E107" i="3" s="1"/>
  <c r="H107" i="3"/>
  <c r="G108" i="3"/>
  <c r="H108" i="3"/>
  <c r="G109" i="3"/>
  <c r="H109" i="3"/>
  <c r="E109" i="3"/>
  <c r="B109" i="3" s="1"/>
  <c r="G110" i="3"/>
  <c r="H110" i="3"/>
  <c r="E110" i="3" s="1"/>
  <c r="G111" i="3"/>
  <c r="E111" i="3" s="1"/>
  <c r="B111" i="3" s="1"/>
  <c r="H111" i="3"/>
  <c r="G112" i="3"/>
  <c r="E112" i="3" s="1"/>
  <c r="H112" i="3"/>
  <c r="G113" i="3"/>
  <c r="E113" i="3" s="1"/>
  <c r="B113" i="3" s="1"/>
  <c r="H113" i="3"/>
  <c r="G114" i="3"/>
  <c r="E114" i="3" s="1"/>
  <c r="B114" i="3" s="1"/>
  <c r="H114" i="3"/>
  <c r="G115" i="3"/>
  <c r="E115" i="3" s="1"/>
  <c r="H115" i="3"/>
  <c r="G116" i="3"/>
  <c r="H116" i="3"/>
  <c r="G117" i="3"/>
  <c r="H117" i="3"/>
  <c r="E117" i="3"/>
  <c r="B117" i="3" s="1"/>
  <c r="G118" i="3"/>
  <c r="H118" i="3"/>
  <c r="E118" i="3" s="1"/>
  <c r="G119" i="3"/>
  <c r="E119" i="3" s="1"/>
  <c r="H119" i="3"/>
  <c r="G120" i="3"/>
  <c r="E120" i="3" s="1"/>
  <c r="H120" i="3"/>
  <c r="G121" i="3"/>
  <c r="E121" i="3" s="1"/>
  <c r="B121" i="3" s="1"/>
  <c r="H121" i="3"/>
  <c r="G122" i="3"/>
  <c r="E122" i="3" s="1"/>
  <c r="H122" i="3"/>
  <c r="G123" i="3"/>
  <c r="E123" i="3" s="1"/>
  <c r="H123" i="3"/>
  <c r="G124" i="3"/>
  <c r="H124" i="3"/>
  <c r="G125" i="3"/>
  <c r="H125" i="3"/>
  <c r="E125" i="3"/>
  <c r="B125" i="3" s="1"/>
  <c r="G126" i="3"/>
  <c r="H126" i="3"/>
  <c r="E126" i="3" s="1"/>
  <c r="G127" i="3"/>
  <c r="E127" i="3" s="1"/>
  <c r="B127" i="3" s="1"/>
  <c r="H127" i="3"/>
  <c r="G128" i="3"/>
  <c r="E128" i="3" s="1"/>
  <c r="H128" i="3"/>
  <c r="G129" i="3"/>
  <c r="E129" i="3" s="1"/>
  <c r="B129" i="3" s="1"/>
  <c r="H129" i="3"/>
  <c r="G130" i="3"/>
  <c r="E130" i="3" s="1"/>
  <c r="H130" i="3"/>
  <c r="G131" i="3"/>
  <c r="E131" i="3" s="1"/>
  <c r="H131" i="3"/>
  <c r="G132" i="3"/>
  <c r="H132" i="3"/>
  <c r="G133" i="3"/>
  <c r="H133" i="3"/>
  <c r="E133" i="3"/>
  <c r="B133" i="3" s="1"/>
  <c r="G134" i="3"/>
  <c r="H134" i="3"/>
  <c r="E134" i="3" s="1"/>
  <c r="G135" i="3"/>
  <c r="E135" i="3" s="1"/>
  <c r="H135" i="3"/>
  <c r="G136" i="3"/>
  <c r="E136" i="3" s="1"/>
  <c r="H136" i="3"/>
  <c r="G137" i="3"/>
  <c r="E137" i="3" s="1"/>
  <c r="B137" i="3" s="1"/>
  <c r="H137" i="3"/>
  <c r="G138" i="3"/>
  <c r="E138" i="3" s="1"/>
  <c r="H138" i="3"/>
  <c r="G140" i="3"/>
  <c r="H140" i="3"/>
  <c r="G141" i="3"/>
  <c r="E141" i="3" s="1"/>
  <c r="B141" i="3" s="1"/>
  <c r="H141" i="3"/>
  <c r="G142" i="3"/>
  <c r="E142" i="3" s="1"/>
  <c r="H142" i="3"/>
  <c r="G143" i="3"/>
  <c r="E143" i="3" s="1"/>
  <c r="H143" i="3"/>
  <c r="G144" i="3"/>
  <c r="E144" i="3" s="1"/>
  <c r="B144" i="3" s="1"/>
  <c r="H144" i="3"/>
  <c r="G145" i="3"/>
  <c r="H145" i="3"/>
  <c r="E145" i="3"/>
  <c r="B145" i="3" s="1"/>
  <c r="G146" i="3"/>
  <c r="H146" i="3"/>
  <c r="E146" i="3" s="1"/>
  <c r="G147" i="3"/>
  <c r="E147" i="3" s="1"/>
  <c r="B147" i="3" s="1"/>
  <c r="H147" i="3"/>
  <c r="G148" i="3"/>
  <c r="H148" i="3"/>
  <c r="G149" i="3"/>
  <c r="E149" i="3" s="1"/>
  <c r="B149" i="3" s="1"/>
  <c r="H149" i="3"/>
  <c r="G150" i="3"/>
  <c r="E150" i="3" s="1"/>
  <c r="H150" i="3"/>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4" i="3"/>
  <c r="E164" i="3" s="1"/>
  <c r="G166" i="3"/>
  <c r="E166" i="3" s="1"/>
  <c r="B166" i="3" s="1"/>
  <c r="G212" i="3"/>
  <c r="H212" i="3"/>
  <c r="G260" i="3"/>
  <c r="H260" i="3"/>
  <c r="G263" i="3"/>
  <c r="E263" i="3" s="1"/>
  <c r="B263" i="3" s="1"/>
  <c r="H263" i="3"/>
  <c r="G264" i="3"/>
  <c r="E264" i="3" s="1"/>
  <c r="H264" i="3"/>
  <c r="G265" i="3"/>
  <c r="E265" i="3" s="1"/>
  <c r="H265" i="3"/>
  <c r="G268" i="3"/>
  <c r="H268" i="3"/>
  <c r="E268" i="3"/>
  <c r="G269" i="3"/>
  <c r="H269" i="3"/>
  <c r="E269" i="3" s="1"/>
  <c r="B269" i="3" s="1"/>
  <c r="G270" i="3"/>
  <c r="E270" i="3" s="1"/>
  <c r="H270" i="3"/>
  <c r="G271" i="3"/>
  <c r="H271" i="3"/>
  <c r="G272" i="3"/>
  <c r="E272" i="3" s="1"/>
  <c r="H272" i="3"/>
  <c r="G273" i="3"/>
  <c r="E273" i="3" s="1"/>
  <c r="B273" i="3" s="1"/>
  <c r="H273" i="3"/>
  <c r="G274" i="3"/>
  <c r="E274" i="3" s="1"/>
  <c r="H274" i="3"/>
  <c r="G275" i="3"/>
  <c r="E275" i="3" s="1"/>
  <c r="H275" i="3"/>
  <c r="G276" i="3"/>
  <c r="H276" i="3"/>
  <c r="E276" i="3"/>
  <c r="G277" i="3"/>
  <c r="H277" i="3"/>
  <c r="E277" i="3" s="1"/>
  <c r="B277" i="3" s="1"/>
  <c r="G278" i="3"/>
  <c r="E278" i="3" s="1"/>
  <c r="G279" i="3"/>
  <c r="H279" i="3"/>
  <c r="E279" i="3" s="1"/>
  <c r="G280" i="3"/>
  <c r="E280" i="3" s="1"/>
  <c r="B280" i="3" s="1"/>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88" i="3" s="1"/>
  <c r="F290" i="3"/>
  <c r="F289" i="3"/>
  <c r="F287" i="3"/>
  <c r="F286" i="3"/>
  <c r="F285" i="3"/>
  <c r="F284" i="3"/>
  <c r="F283" i="3"/>
  <c r="F282" i="3"/>
  <c r="F281" i="3"/>
  <c r="F280" i="3"/>
  <c r="F279" i="3"/>
  <c r="F278" i="3"/>
  <c r="F277" i="3"/>
  <c r="F276" i="3"/>
  <c r="F275" i="3"/>
  <c r="B275" i="3" s="1"/>
  <c r="F274" i="3"/>
  <c r="B274" i="3" s="1"/>
  <c r="F273" i="3"/>
  <c r="F272" i="3"/>
  <c r="F271" i="3"/>
  <c r="F270" i="3"/>
  <c r="F269" i="3"/>
  <c r="F268" i="3"/>
  <c r="F261" i="3" s="1"/>
  <c r="F267" i="3"/>
  <c r="F266" i="3"/>
  <c r="F265" i="3"/>
  <c r="B265" i="3"/>
  <c r="F264" i="3"/>
  <c r="B264" i="3"/>
  <c r="F263" i="3"/>
  <c r="F262" i="3"/>
  <c r="L260" i="3"/>
  <c r="F260" i="3" s="1"/>
  <c r="L258" i="3"/>
  <c r="M258" i="3"/>
  <c r="F258" i="3"/>
  <c r="B258" i="3" s="1"/>
  <c r="L257" i="3"/>
  <c r="M257" i="3"/>
  <c r="L256" i="3"/>
  <c r="M256" i="3"/>
  <c r="L255" i="3"/>
  <c r="M255" i="3"/>
  <c r="F255" i="3" s="1"/>
  <c r="B255" i="3" s="1"/>
  <c r="L254" i="3"/>
  <c r="F254" i="3" s="1"/>
  <c r="B254" i="3" s="1"/>
  <c r="M254" i="3"/>
  <c r="L253" i="3"/>
  <c r="M253" i="3"/>
  <c r="L252" i="3"/>
  <c r="M252" i="3"/>
  <c r="L251" i="3"/>
  <c r="M251" i="3"/>
  <c r="L250" i="3"/>
  <c r="F250" i="3" s="1"/>
  <c r="B250" i="3" s="1"/>
  <c r="M250" i="3"/>
  <c r="L249" i="3"/>
  <c r="M249" i="3"/>
  <c r="L248" i="3"/>
  <c r="M248" i="3"/>
  <c r="L247" i="3"/>
  <c r="M247" i="3"/>
  <c r="F247" i="3" s="1"/>
  <c r="B247" i="3" s="1"/>
  <c r="L246" i="3"/>
  <c r="M246" i="3"/>
  <c r="F246" i="3"/>
  <c r="B246" i="3" s="1"/>
  <c r="L245" i="3"/>
  <c r="M245" i="3"/>
  <c r="L244" i="3"/>
  <c r="M244" i="3"/>
  <c r="L243" i="3"/>
  <c r="M243" i="3"/>
  <c r="L242" i="3"/>
  <c r="M242" i="3"/>
  <c r="F242" i="3"/>
  <c r="B242" i="3" s="1"/>
  <c r="L241" i="3"/>
  <c r="M241" i="3"/>
  <c r="L240" i="3"/>
  <c r="M240" i="3"/>
  <c r="L239" i="3"/>
  <c r="M239" i="3"/>
  <c r="F239" i="3" s="1"/>
  <c r="B239" i="3" s="1"/>
  <c r="L238" i="3"/>
  <c r="F238" i="3" s="1"/>
  <c r="B238" i="3" s="1"/>
  <c r="M238" i="3"/>
  <c r="L237" i="3"/>
  <c r="M237" i="3"/>
  <c r="L236" i="3"/>
  <c r="M236" i="3"/>
  <c r="L235" i="3"/>
  <c r="M235" i="3"/>
  <c r="L234" i="3"/>
  <c r="F234" i="3" s="1"/>
  <c r="B234" i="3" s="1"/>
  <c r="M234" i="3"/>
  <c r="L233" i="3"/>
  <c r="M233" i="3"/>
  <c r="L232" i="3"/>
  <c r="M232" i="3"/>
  <c r="L231" i="3"/>
  <c r="M231" i="3"/>
  <c r="F231" i="3"/>
  <c r="B231" i="3" s="1"/>
  <c r="L230" i="3"/>
  <c r="M230" i="3"/>
  <c r="F230" i="3"/>
  <c r="B230" i="3" s="1"/>
  <c r="L229" i="3"/>
  <c r="F229" i="3" s="1"/>
  <c r="B229" i="3" s="1"/>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M219" i="3"/>
  <c r="L218" i="3"/>
  <c r="M218" i="3"/>
  <c r="F218" i="3" s="1"/>
  <c r="B218" i="3" s="1"/>
  <c r="L217" i="3"/>
  <c r="M217" i="3"/>
  <c r="L216" i="3"/>
  <c r="F216" i="3" s="1"/>
  <c r="B216" i="3" s="1"/>
  <c r="M216" i="3"/>
  <c r="L215" i="3"/>
  <c r="M215" i="3"/>
  <c r="F215" i="3"/>
  <c r="B215" i="3" s="1"/>
  <c r="L214" i="3"/>
  <c r="F214" i="3" s="1"/>
  <c r="B214" i="3" s="1"/>
  <c r="M214" i="3"/>
  <c r="L213" i="3"/>
  <c r="F213" i="3" s="1"/>
  <c r="B213" i="3" s="1"/>
  <c r="M213" i="3"/>
  <c r="F212" i="3"/>
  <c r="L210" i="3"/>
  <c r="F210" i="3" s="1"/>
  <c r="B210" i="3" s="1"/>
  <c r="M210" i="3"/>
  <c r="L209" i="3"/>
  <c r="L208" i="3"/>
  <c r="F208" i="3"/>
  <c r="B208" i="3" s="1"/>
  <c r="L207" i="3"/>
  <c r="M207" i="3"/>
  <c r="L206" i="3"/>
  <c r="M206" i="3"/>
  <c r="L205" i="3"/>
  <c r="M205" i="3"/>
  <c r="F205" i="3" s="1"/>
  <c r="B205" i="3" s="1"/>
  <c r="L204" i="3"/>
  <c r="M204" i="3"/>
  <c r="L203" i="3"/>
  <c r="M203" i="3"/>
  <c r="L202" i="3"/>
  <c r="M202" i="3"/>
  <c r="L201" i="3"/>
  <c r="M201" i="3"/>
  <c r="L200" i="3"/>
  <c r="F200" i="3" s="1"/>
  <c r="B200" i="3" s="1"/>
  <c r="M200" i="3"/>
  <c r="L199" i="3"/>
  <c r="M199" i="3"/>
  <c r="B164" i="3"/>
  <c r="B151" i="3"/>
  <c r="B150" i="3"/>
  <c r="B146" i="3"/>
  <c r="B143" i="3"/>
  <c r="B142" i="3"/>
  <c r="B138" i="3"/>
  <c r="B136" i="3"/>
  <c r="B135" i="3"/>
  <c r="B134" i="3"/>
  <c r="B131" i="3"/>
  <c r="B130" i="3"/>
  <c r="B128" i="3"/>
  <c r="B126" i="3"/>
  <c r="B123" i="3"/>
  <c r="B122" i="3"/>
  <c r="B120" i="3"/>
  <c r="B119" i="3"/>
  <c r="B118" i="3"/>
  <c r="B115" i="3"/>
  <c r="B112" i="3"/>
  <c r="B110" i="3"/>
  <c r="B107" i="3"/>
  <c r="B106" i="3"/>
  <c r="B104" i="3"/>
  <c r="B103" i="3"/>
  <c r="B102" i="3"/>
  <c r="B99" i="3"/>
  <c r="B98" i="3"/>
  <c r="B96" i="3"/>
  <c r="B95" i="3"/>
  <c r="B94" i="3"/>
  <c r="B91" i="3"/>
  <c r="B90" i="3"/>
  <c r="B88" i="3"/>
  <c r="B87" i="3"/>
  <c r="B86" i="3"/>
  <c r="B83" i="3"/>
  <c r="B82" i="3"/>
  <c r="B79" i="3"/>
  <c r="B78" i="3"/>
  <c r="B75" i="3"/>
  <c r="B74" i="3"/>
  <c r="B71" i="3"/>
  <c r="B67" i="3"/>
  <c r="B66" i="3"/>
  <c r="B63" i="3"/>
  <c r="B58" i="3"/>
  <c r="B55" i="3"/>
  <c r="B51" i="3"/>
  <c r="B38" i="3"/>
  <c r="B35" i="3"/>
  <c r="B34" i="3"/>
  <c r="B31" i="3"/>
  <c r="B29" i="3"/>
  <c r="B28" i="3"/>
  <c r="B26" i="3"/>
  <c r="L7" i="3"/>
  <c r="F7" i="3"/>
  <c r="F4"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18" i="1" s="1"/>
  <c r="C506" i="37" s="1"/>
  <c r="D528" i="1"/>
  <c r="C516" i="37" s="1"/>
  <c r="D14" i="1"/>
  <c r="D23" i="1"/>
  <c r="D13" i="1" s="1"/>
  <c r="C3" i="37" s="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H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1"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8" i="1"/>
  <c r="F237" i="1"/>
  <c r="F236" i="1"/>
  <c r="F235" i="1"/>
  <c r="F234" i="1"/>
  <c r="F230" i="1"/>
  <c r="F229" i="1"/>
  <c r="F228" i="1"/>
  <c r="F227" i="1"/>
  <c r="F226" i="1"/>
  <c r="F225" i="1"/>
  <c r="F224" i="1"/>
  <c r="F222" i="1"/>
  <c r="F221" i="1"/>
  <c r="F220" i="1"/>
  <c r="F219" i="1"/>
  <c r="F217" i="1"/>
  <c r="F216" i="1"/>
  <c r="F215" i="1"/>
  <c r="F214" i="1"/>
  <c r="F213" i="1"/>
  <c r="F212" i="1"/>
  <c r="F211" i="1"/>
  <c r="F209" i="1"/>
  <c r="F208" i="1"/>
  <c r="F207" i="1"/>
  <c r="F206"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443" i="37" l="1"/>
  <c r="G1388" i="37"/>
  <c r="G1253" i="37"/>
  <c r="G1227" i="37"/>
  <c r="G1223" i="37"/>
  <c r="G1225" i="37"/>
  <c r="E285" i="3"/>
  <c r="B285" i="3" s="1"/>
  <c r="E175" i="27"/>
  <c r="D1140" i="37" s="1"/>
  <c r="G1142" i="37"/>
  <c r="H1141" i="37"/>
  <c r="G1133" i="37"/>
  <c r="E283" i="3"/>
  <c r="B283" i="3" s="1"/>
  <c r="G1131" i="37"/>
  <c r="G1129" i="37"/>
  <c r="H1048" i="37"/>
  <c r="G1005" i="37"/>
  <c r="G1001" i="37"/>
  <c r="H994" i="37"/>
  <c r="L296" i="3"/>
  <c r="F296" i="3" s="1"/>
  <c r="F292" i="3" s="1"/>
  <c r="G6" i="3"/>
  <c r="E43" i="3"/>
  <c r="B43" i="3" s="1"/>
  <c r="G692" i="37"/>
  <c r="G691" i="37"/>
  <c r="G690" i="37"/>
  <c r="G685" i="37"/>
  <c r="E39" i="3"/>
  <c r="B39" i="3" s="1"/>
  <c r="E65" i="3"/>
  <c r="B65" i="3" s="1"/>
  <c r="E30" i="3"/>
  <c r="B30" i="3" s="1"/>
  <c r="F218" i="1"/>
  <c r="F196" i="1"/>
  <c r="E47" i="3"/>
  <c r="B47" i="3" s="1"/>
  <c r="F209" i="3"/>
  <c r="B209" i="3" s="1"/>
  <c r="E45" i="3"/>
  <c r="B45" i="3" s="1"/>
  <c r="G158" i="37"/>
  <c r="G171" i="37"/>
  <c r="G166" i="37"/>
  <c r="G165" i="37"/>
  <c r="E41" i="3"/>
  <c r="B41" i="3" s="1"/>
  <c r="G164" i="37"/>
  <c r="G163" i="37"/>
  <c r="F204" i="3"/>
  <c r="B204" i="3" s="1"/>
  <c r="G153" i="37"/>
  <c r="E314" i="1"/>
  <c r="D303" i="37" s="1"/>
  <c r="G305" i="37"/>
  <c r="F135" i="1"/>
  <c r="G117" i="37"/>
  <c r="G80" i="37"/>
  <c r="G78" i="37"/>
  <c r="G646" i="37"/>
  <c r="G641" i="37"/>
  <c r="G1560" i="37"/>
  <c r="K59" i="42"/>
  <c r="G1495" i="37"/>
  <c r="G1493" i="37"/>
  <c r="D30" i="30"/>
  <c r="C1486" i="37" s="1"/>
  <c r="H1486" i="37" s="1"/>
  <c r="H1253" i="37"/>
  <c r="H1229" i="37"/>
  <c r="H1225" i="37"/>
  <c r="G1209" i="37"/>
  <c r="H1133" i="37"/>
  <c r="H1129" i="37"/>
  <c r="G1046" i="37"/>
  <c r="D75" i="27"/>
  <c r="C1040" i="37" s="1"/>
  <c r="G1042" i="37"/>
  <c r="G1021" i="37"/>
  <c r="H1004" i="37"/>
  <c r="E46" i="3"/>
  <c r="B46" i="3" s="1"/>
  <c r="E260" i="3"/>
  <c r="B260" i="3" s="1"/>
  <c r="G640" i="37"/>
  <c r="G639" i="37"/>
  <c r="G403" i="37"/>
  <c r="G401" i="37"/>
  <c r="G397" i="37"/>
  <c r="G396" i="37"/>
  <c r="G395" i="37"/>
  <c r="G393" i="37"/>
  <c r="G391" i="37"/>
  <c r="G381" i="37"/>
  <c r="G379" i="37"/>
  <c r="F386" i="1"/>
  <c r="G373" i="37"/>
  <c r="G367" i="37"/>
  <c r="G387" i="37"/>
  <c r="G363" i="37"/>
  <c r="G308" i="37"/>
  <c r="G306" i="37"/>
  <c r="G302" i="37"/>
  <c r="G301" i="37"/>
  <c r="G300" i="37"/>
  <c r="G298" i="37"/>
  <c r="F307" i="1"/>
  <c r="G297" i="37"/>
  <c r="D302" i="1"/>
  <c r="G289" i="37"/>
  <c r="G288" i="37"/>
  <c r="G287" i="37"/>
  <c r="F420" i="1"/>
  <c r="D647" i="1"/>
  <c r="C635" i="37" s="1"/>
  <c r="G285" i="37"/>
  <c r="F290" i="1"/>
  <c r="H273" i="37"/>
  <c r="E70" i="3"/>
  <c r="B70" i="3" s="1"/>
  <c r="G272" i="37"/>
  <c r="G268" i="37"/>
  <c r="G262" i="37"/>
  <c r="G260" i="37"/>
  <c r="G271" i="37"/>
  <c r="G256" i="37"/>
  <c r="G255" i="37"/>
  <c r="E62" i="3"/>
  <c r="B62" i="3" s="1"/>
  <c r="G241" i="37"/>
  <c r="G240" i="37"/>
  <c r="G233" i="37"/>
  <c r="F239" i="1"/>
  <c r="G227" i="37"/>
  <c r="G216" i="37"/>
  <c r="G215" i="37"/>
  <c r="G212" i="37"/>
  <c r="G211" i="37"/>
  <c r="G209" i="37"/>
  <c r="E54" i="3"/>
  <c r="B54" i="3" s="1"/>
  <c r="F210" i="1"/>
  <c r="G198" i="37"/>
  <c r="F205" i="1"/>
  <c r="G197" i="37"/>
  <c r="G196" i="37"/>
  <c r="G193" i="37"/>
  <c r="G192" i="37"/>
  <c r="G190" i="37"/>
  <c r="G189" i="37"/>
  <c r="G188" i="37"/>
  <c r="G184" i="37"/>
  <c r="G183" i="37"/>
  <c r="G182" i="37"/>
  <c r="G181" i="37"/>
  <c r="G180" i="37"/>
  <c r="G179" i="37"/>
  <c r="G178" i="37"/>
  <c r="G176" i="37"/>
  <c r="G172" i="37"/>
  <c r="F177" i="1"/>
  <c r="G168" i="37"/>
  <c r="F167" i="1"/>
  <c r="G156" i="37"/>
  <c r="G134" i="37"/>
  <c r="G133" i="37"/>
  <c r="G152" i="37"/>
  <c r="G148" i="37"/>
  <c r="G136" i="37"/>
  <c r="F122" i="1"/>
  <c r="K20" i="37"/>
  <c r="H173" i="3"/>
  <c r="F433" i="1"/>
  <c r="F525" i="1"/>
  <c r="F615" i="1"/>
  <c r="E50" i="1"/>
  <c r="D40" i="37" s="1"/>
  <c r="E354" i="1"/>
  <c r="D343" i="37" s="1"/>
  <c r="D116" i="1"/>
  <c r="C106" i="37" s="1"/>
  <c r="D85" i="1"/>
  <c r="C75" i="37" s="1"/>
  <c r="H76" i="37"/>
  <c r="D399" i="1"/>
  <c r="C388" i="37" s="1"/>
  <c r="G223" i="37"/>
  <c r="D204" i="1"/>
  <c r="C194" i="37" s="1"/>
  <c r="D160" i="1"/>
  <c r="D583" i="1"/>
  <c r="C571" i="37" s="1"/>
  <c r="F69" i="27"/>
  <c r="F76" i="27"/>
  <c r="F140" i="27"/>
  <c r="E187" i="27"/>
  <c r="D1152" i="37" s="1"/>
  <c r="D203" i="27"/>
  <c r="F221" i="27"/>
  <c r="F231" i="27"/>
  <c r="E235" i="27"/>
  <c r="D1200" i="37" s="1"/>
  <c r="F255" i="27"/>
  <c r="E45" i="33"/>
  <c r="D1457" i="37" s="1"/>
  <c r="H1389" i="37"/>
  <c r="G1389" i="37"/>
  <c r="H1357" i="37"/>
  <c r="F201" i="3"/>
  <c r="B201" i="3" s="1"/>
  <c r="F203" i="3"/>
  <c r="B203" i="3" s="1"/>
  <c r="F206" i="3"/>
  <c r="B206" i="3" s="1"/>
  <c r="F235" i="3"/>
  <c r="B235" i="3" s="1"/>
  <c r="F251" i="3"/>
  <c r="B251" i="3" s="1"/>
  <c r="G1557" i="37"/>
  <c r="I1440" i="37"/>
  <c r="I1436" i="37"/>
  <c r="F421" i="1"/>
  <c r="E141" i="1"/>
  <c r="D131" i="37" s="1"/>
  <c r="E257" i="1"/>
  <c r="D247" i="37" s="1"/>
  <c r="D134" i="1"/>
  <c r="H41" i="37"/>
  <c r="G481" i="37"/>
  <c r="D223" i="1"/>
  <c r="D628" i="1"/>
  <c r="F51" i="27"/>
  <c r="D84" i="27"/>
  <c r="C1049" i="37" s="1"/>
  <c r="F131" i="27"/>
  <c r="E96" i="36"/>
  <c r="D1371" i="37" s="1"/>
  <c r="D96" i="36"/>
  <c r="E42" i="36"/>
  <c r="D1317" i="37" s="1"/>
  <c r="D42" i="36"/>
  <c r="E12" i="36"/>
  <c r="D12" i="36"/>
  <c r="C1287" i="37" s="1"/>
  <c r="B272" i="3"/>
  <c r="F635" i="1"/>
  <c r="H328" i="37"/>
  <c r="H304" i="37"/>
  <c r="D147" i="1"/>
  <c r="H19" i="37"/>
  <c r="D424" i="1"/>
  <c r="D18" i="27"/>
  <c r="C983" i="37" s="1"/>
  <c r="F58" i="27"/>
  <c r="D92" i="27"/>
  <c r="C1057" i="37" s="1"/>
  <c r="D151" i="27"/>
  <c r="F154" i="27"/>
  <c r="F188" i="27"/>
  <c r="F236" i="27"/>
  <c r="F247" i="27"/>
  <c r="H1295" i="37"/>
  <c r="D13" i="30"/>
  <c r="C1469" i="37" s="1"/>
  <c r="H1469" i="37" s="1"/>
  <c r="F219" i="3"/>
  <c r="B219" i="3" s="1"/>
  <c r="F221" i="3"/>
  <c r="B221" i="3" s="1"/>
  <c r="F224" i="3"/>
  <c r="B224" i="3" s="1"/>
  <c r="F243" i="3"/>
  <c r="B243" i="3" s="1"/>
  <c r="B279" i="3"/>
  <c r="G179" i="3"/>
  <c r="E179" i="3" s="1"/>
  <c r="B179" i="3" s="1"/>
  <c r="H195" i="37"/>
  <c r="H162" i="37"/>
  <c r="E92" i="27"/>
  <c r="D1058" i="37"/>
  <c r="G1497" i="37"/>
  <c r="I14" i="3"/>
  <c r="H1517" i="37"/>
  <c r="H1537" i="37"/>
  <c r="G1552" i="37"/>
  <c r="G1548" i="37"/>
  <c r="G1544" i="37"/>
  <c r="G1533" i="37"/>
  <c r="G1525" i="37"/>
  <c r="G1513" i="37"/>
  <c r="G1512" i="37"/>
  <c r="G1498" i="37"/>
  <c r="G1494" i="37"/>
  <c r="G1491" i="37"/>
  <c r="G1476" i="37"/>
  <c r="G1380" i="37"/>
  <c r="G1368" i="37"/>
  <c r="G1340" i="37"/>
  <c r="G1300" i="37"/>
  <c r="G1296" i="37"/>
  <c r="G1284" i="37"/>
  <c r="G1280" i="37"/>
  <c r="G1276" i="37"/>
  <c r="G1272" i="37"/>
  <c r="G1268" i="37"/>
  <c r="G1211" i="37"/>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I1431" i="37"/>
  <c r="I1429" i="37"/>
  <c r="I1427" i="37"/>
  <c r="G1033" i="37"/>
  <c r="G989" i="37"/>
  <c r="G985" i="37"/>
  <c r="G5" i="3"/>
  <c r="E5" i="3" s="1"/>
  <c r="B5" i="3" s="1"/>
  <c r="G1558" i="37"/>
  <c r="G1554" i="37"/>
  <c r="G1550" i="37"/>
  <c r="G1547" i="37"/>
  <c r="G1543" i="37"/>
  <c r="G1538" i="37"/>
  <c r="G1534" i="37"/>
  <c r="G1530" i="37"/>
  <c r="G1527" i="37"/>
  <c r="G1523" i="37"/>
  <c r="G1518" i="37"/>
  <c r="G1514" i="37"/>
  <c r="G1506" i="37"/>
  <c r="G1482" i="37"/>
  <c r="G1478" i="37"/>
  <c r="G1473" i="37"/>
  <c r="G1470" i="37"/>
  <c r="G1468" i="37"/>
  <c r="G1465" i="37"/>
  <c r="G1445" i="37"/>
  <c r="G1444" i="37"/>
  <c r="I1444" i="37" s="1"/>
  <c r="G1378" i="37"/>
  <c r="G1115" i="37"/>
  <c r="G1084" i="37"/>
  <c r="G1080" i="37"/>
  <c r="G1030" i="37"/>
  <c r="G986" i="37"/>
  <c r="F232" i="3"/>
  <c r="B232" i="3" s="1"/>
  <c r="F237" i="3"/>
  <c r="B237" i="3" s="1"/>
  <c r="F240" i="3"/>
  <c r="B240" i="3" s="1"/>
  <c r="F245" i="3"/>
  <c r="B245" i="3" s="1"/>
  <c r="F248" i="3"/>
  <c r="B248" i="3" s="1"/>
  <c r="F253" i="3"/>
  <c r="B253" i="3" s="1"/>
  <c r="F256" i="3"/>
  <c r="B256" i="3" s="1"/>
  <c r="G1379" i="37"/>
  <c r="G1367" i="37"/>
  <c r="G1360" i="37"/>
  <c r="G1339" i="37"/>
  <c r="G1330" i="37"/>
  <c r="G1326" i="37"/>
  <c r="G1320" i="37"/>
  <c r="G1315" i="37"/>
  <c r="G1311" i="37"/>
  <c r="G1303" i="37"/>
  <c r="G1299" i="37"/>
  <c r="G1290" i="37"/>
  <c r="G1283" i="37"/>
  <c r="G1279" i="37"/>
  <c r="G1275" i="37"/>
  <c r="G1271" i="37"/>
  <c r="G1267" i="37"/>
  <c r="G1210" i="37"/>
  <c r="G1085" i="37"/>
  <c r="G1081" i="37"/>
  <c r="G1077" i="37"/>
  <c r="G1031" i="37"/>
  <c r="G1490"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583" i="37"/>
  <c r="G548" i="37"/>
  <c r="G522" i="37"/>
  <c r="G518" i="37"/>
  <c r="G504" i="37"/>
  <c r="G500" i="37"/>
  <c r="G478" i="37"/>
  <c r="G466" i="37"/>
  <c r="G449" i="37"/>
  <c r="G436" i="37"/>
  <c r="G431" i="37"/>
  <c r="G427" i="37"/>
  <c r="G390" i="37"/>
  <c r="G386" i="37"/>
  <c r="G378" i="37"/>
  <c r="G372" i="37"/>
  <c r="G366" i="37"/>
  <c r="G362" i="37"/>
  <c r="G360" i="37"/>
  <c r="G352" i="37"/>
  <c r="G346" i="37"/>
  <c r="G338" i="37"/>
  <c r="G330" i="37"/>
  <c r="G1109" i="37"/>
  <c r="G1073" i="37"/>
  <c r="G1069" i="37"/>
  <c r="G1065" i="37"/>
  <c r="G1061" i="37"/>
  <c r="G1056" i="37"/>
  <c r="G1052" i="37"/>
  <c r="G1048" i="37"/>
  <c r="G1044" i="37"/>
  <c r="G1019" i="37"/>
  <c r="G998" i="37"/>
  <c r="G994" i="37"/>
  <c r="G595" i="37"/>
  <c r="G560" i="37"/>
  <c r="G549" i="37"/>
  <c r="G545" i="37"/>
  <c r="G527" i="37"/>
  <c r="G523" i="37"/>
  <c r="G515" i="37"/>
  <c r="G511" i="37"/>
  <c r="G505" i="37"/>
  <c r="G501" i="37"/>
  <c r="G479"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561" i="37"/>
  <c r="G542" i="37"/>
  <c r="G528" i="37"/>
  <c r="G512" i="37"/>
  <c r="G447" i="37"/>
  <c r="G434" i="37"/>
  <c r="G429" i="37"/>
  <c r="G402"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465" i="37"/>
  <c r="G444" i="37"/>
  <c r="G440" i="37"/>
  <c r="G385" i="37"/>
  <c r="G377" i="37"/>
  <c r="G371"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1196" i="37"/>
  <c r="H1196" i="37"/>
  <c r="C131" i="37"/>
  <c r="F141" i="1"/>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E171" i="1"/>
  <c r="D161" i="37" s="1"/>
  <c r="E583" i="1"/>
  <c r="D571" i="37" s="1"/>
  <c r="G571" i="37" s="1"/>
  <c r="D646" i="1"/>
  <c r="G409" i="37"/>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I1464" i="37" s="1"/>
  <c r="H1464" i="37"/>
  <c r="G1461" i="37"/>
  <c r="H1461" i="37"/>
  <c r="G1455" i="37"/>
  <c r="I1455" i="37" s="1"/>
  <c r="H1455" i="37"/>
  <c r="G1451" i="37"/>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12" i="37"/>
  <c r="G70" i="37"/>
  <c r="G64" i="37"/>
  <c r="G58" i="37"/>
  <c r="G50" i="37"/>
  <c r="G19" i="37"/>
  <c r="F151" i="27" l="1"/>
  <c r="H1040" i="37"/>
  <c r="F160" i="1"/>
  <c r="F116" i="1"/>
  <c r="G106" i="37"/>
  <c r="F85" i="1"/>
  <c r="G1486" i="37"/>
  <c r="D47" i="30"/>
  <c r="K57" i="42" s="1"/>
  <c r="D148" i="36"/>
  <c r="H1049" i="37"/>
  <c r="F84" i="27"/>
  <c r="F18" i="27"/>
  <c r="G983" i="37"/>
  <c r="D13" i="27"/>
  <c r="J43" i="42" s="1"/>
  <c r="D301" i="1"/>
  <c r="C291" i="37"/>
  <c r="F302" i="1"/>
  <c r="F647" i="1"/>
  <c r="G194" i="37"/>
  <c r="F204" i="1"/>
  <c r="H24" i="3"/>
  <c r="E24" i="3" s="1"/>
  <c r="B24" i="3" s="1"/>
  <c r="C150" i="37"/>
  <c r="G132" i="37"/>
  <c r="I1450" i="37"/>
  <c r="I1460" i="37"/>
  <c r="E531" i="1"/>
  <c r="E163" i="3"/>
  <c r="B163" i="3" s="1"/>
  <c r="C137" i="37"/>
  <c r="F147" i="1"/>
  <c r="G1049" i="37"/>
  <c r="H635" i="37"/>
  <c r="C1371" i="37"/>
  <c r="F96" i="36"/>
  <c r="H1104" i="37"/>
  <c r="C412" i="37"/>
  <c r="F424" i="1"/>
  <c r="D1287" i="37"/>
  <c r="K47" i="42"/>
  <c r="C124" i="37"/>
  <c r="F134" i="1"/>
  <c r="I1451" i="37"/>
  <c r="I1461" i="37"/>
  <c r="H213" i="37"/>
  <c r="C1317" i="37"/>
  <c r="F42" i="36"/>
  <c r="C213" i="37"/>
  <c r="F223" i="1"/>
  <c r="C1423" i="37"/>
  <c r="J51" i="42"/>
  <c r="G1510" i="37"/>
  <c r="H1510" i="37"/>
  <c r="G1116" i="37"/>
  <c r="C355" i="37"/>
  <c r="F366" i="1"/>
  <c r="C463" i="37"/>
  <c r="F475" i="1"/>
  <c r="D1425" i="37"/>
  <c r="E12" i="33"/>
  <c r="C1140" i="37"/>
  <c r="G284" i="3"/>
  <c r="E284" i="3" s="1"/>
  <c r="B284" i="3" s="1"/>
  <c r="F175" i="27"/>
  <c r="D174" i="27"/>
  <c r="I1452" i="37"/>
  <c r="I1462" i="37"/>
  <c r="C520" i="37"/>
  <c r="F532" i="1"/>
  <c r="D531" i="1"/>
  <c r="G513" i="37"/>
  <c r="H513" i="37"/>
  <c r="D3" i="37"/>
  <c r="E12" i="1"/>
  <c r="C1503" i="37"/>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F301" i="1" s="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D519" i="37"/>
  <c r="E174" i="27"/>
  <c r="C558" i="37"/>
  <c r="F570" i="1"/>
  <c r="C222" i="37"/>
  <c r="F232" i="1"/>
  <c r="C1457" i="37"/>
  <c r="J54" i="42"/>
  <c r="G585" i="37"/>
  <c r="H585" i="37"/>
  <c r="G1168" i="37"/>
  <c r="H1168" i="37"/>
  <c r="E74" i="27"/>
  <c r="G616" i="37"/>
  <c r="H616" i="37"/>
  <c r="H150" i="37" l="1"/>
  <c r="G291" i="3"/>
  <c r="E291" i="3" s="1"/>
  <c r="B291" i="3" s="1"/>
  <c r="F13" i="27"/>
  <c r="H124" i="37"/>
  <c r="G124" i="37"/>
  <c r="G295" i="3"/>
  <c r="E295" i="3" s="1"/>
  <c r="B295" i="3" s="1"/>
  <c r="G1287" i="37"/>
  <c r="H1287" i="37"/>
  <c r="H1317" i="37"/>
  <c r="G1317" i="37"/>
  <c r="H1371" i="37"/>
  <c r="G1371" i="37"/>
  <c r="G137" i="37"/>
  <c r="H137" i="37"/>
  <c r="C149" i="37"/>
  <c r="D292" i="1"/>
  <c r="D293" i="1" s="1"/>
  <c r="F159" i="1"/>
  <c r="J40" i="42"/>
  <c r="C1199" i="37"/>
  <c r="F234" i="27"/>
  <c r="J46" i="42"/>
  <c r="G978" i="37"/>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H1423" i="37"/>
  <c r="G298" i="3" s="1"/>
  <c r="E298" i="3" s="1"/>
  <c r="G290" i="37"/>
  <c r="G411" i="37"/>
  <c r="H411" i="37"/>
  <c r="C400" i="37"/>
  <c r="F411" i="1"/>
  <c r="L4" i="37"/>
  <c r="K3" i="3"/>
  <c r="K4" i="37"/>
  <c r="G1423" i="37"/>
  <c r="E4" i="36" s="1"/>
  <c r="L35" i="37"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Q19" i="3" s="1"/>
  <c r="F644" i="1"/>
  <c r="D633" i="37"/>
  <c r="E649" i="1"/>
  <c r="G631" i="37"/>
  <c r="H631" i="37"/>
  <c r="D636" i="37"/>
  <c r="K41" i="42"/>
  <c r="G407" i="37"/>
  <c r="H407" i="37"/>
  <c r="C633" i="37"/>
  <c r="D649" i="1"/>
  <c r="F645" i="1"/>
  <c r="D637" i="37" l="1"/>
  <c r="K42" i="42"/>
  <c r="C637" i="37"/>
  <c r="G157" i="3" s="1"/>
  <c r="E157" i="3" s="1"/>
  <c r="F649" i="1"/>
  <c r="J42" i="42"/>
  <c r="C636" i="37"/>
  <c r="B25" i="42" s="1"/>
  <c r="F648" i="1"/>
  <c r="J41" i="42"/>
  <c r="G633" i="37"/>
  <c r="H633" i="37"/>
  <c r="G632" i="37"/>
  <c r="H632" i="37"/>
  <c r="J3" i="3" l="1"/>
  <c r="L2" i="37"/>
  <c r="K2" i="37"/>
  <c r="G637" i="37"/>
  <c r="H637" i="37"/>
  <c r="B157" i="3"/>
  <c r="G636" i="37"/>
  <c r="H636" i="37"/>
  <c r="K29" i="37" l="1"/>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<sst xmlns="http://schemas.openxmlformats.org/spreadsheetml/2006/main" count="4758" uniqueCount="4303">
  <si>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</si>
  <si>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</si>
  <si>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</si>
  <si>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</si>
  <si>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</si>
  <si>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</si>
  <si>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</si>
  <si>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</si>
  <si>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</si>
  <si>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</si>
  <si>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</si>
  <si>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</si>
  <si>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</si>
  <si>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</si>
  <si>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</si>
  <si>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</si>
  <si>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</si>
  <si>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</si>
  <si>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</si>
  <si>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</si>
  <si>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</si>
  <si>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</si>
  <si>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</si>
  <si>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</si>
  <si>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</si>
  <si>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</si>
  <si>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</si>
  <si>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</si>
  <si>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</si>
  <si>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</si>
  <si>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</si>
  <si>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</si>
  <si>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</si>
  <si>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</si>
  <si>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</si>
  <si>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</si>
  <si>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</si>
  <si>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</si>
  <si>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</si>
  <si>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</si>
  <si>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</si>
  <si>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</si>
  <si>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</si>
  <si>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</si>
  <si>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</si>
  <si>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</si>
  <si>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</si>
  <si>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</si>
  <si>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</si>
  <si>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</si>
  <si>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</si>
  <si>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</si>
  <si>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</si>
  <si>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</si>
  <si>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</si>
  <si>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</si>
  <si>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</si>
  <si>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</si>
  <si>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</si>
  <si>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</si>
  <si>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</si>
  <si>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</si>
  <si>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</si>
  <si>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</si>
  <si>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</si>
  <si>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</si>
  <si>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</si>
  <si>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</si>
  <si>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</si>
  <si>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</si>
  <si>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</si>
  <si>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</si>
  <si>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</si>
  <si>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</si>
  <si>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</si>
  <si>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</si>
  <si>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</si>
  <si>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</si>
  <si>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</si>
  <si>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</si>
  <si>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</si>
  <si>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</si>
  <si>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</si>
  <si>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</si>
  <si>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</si>
  <si>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</si>
  <si>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</si>
  <si>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</si>
  <si>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</si>
  <si>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</si>
  <si>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</si>
  <si>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</si>
  <si>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</si>
  <si>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</si>
  <si>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</si>
  <si>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</si>
  <si>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</si>
  <si>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</si>
  <si>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</si>
  <si>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</si>
  <si>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</si>
  <si>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</si>
  <si>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</si>
  <si>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</si>
  <si>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</si>
  <si>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</si>
  <si>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</si>
  <si>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</si>
  <si>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</si>
  <si>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</si>
  <si>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</si>
  <si>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</si>
  <si>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</si>
  <si>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</si>
  <si>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</si>
  <si>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</si>
  <si>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</si>
  <si>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</si>
  <si>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</si>
  <si>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</si>
  <si>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</si>
  <si>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</si>
  <si>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</si>
  <si>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</si>
  <si>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</si>
  <si>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</si>
  <si>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</si>
  <si>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</si>
  <si>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</si>
  <si>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</si>
  <si>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</si>
  <si>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</si>
  <si>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</si>
  <si>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</si>
  <si>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</si>
  <si>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</si>
  <si>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</si>
  <si>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</si>
  <si>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</si>
  <si>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</si>
  <si>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</si>
  <si>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</si>
  <si>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</si>
  <si>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</si>
  <si>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</si>
  <si>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</si>
  <si>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</si>
  <si>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</si>
  <si>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</si>
  <si>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</si>
  <si>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</si>
  <si>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</si>
  <si>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</si>
  <si>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</si>
  <si>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</si>
  <si>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</si>
  <si>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</si>
  <si>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</si>
  <si>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</si>
  <si>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</si>
  <si>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</si>
  <si>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</si>
  <si>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</si>
  <si>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</si>
  <si>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</si>
  <si>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</si>
  <si>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</si>
  <si>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</si>
  <si>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</si>
  <si>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</si>
  <si>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</si>
  <si>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</si>
  <si>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</si>
  <si>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</si>
  <si>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</si>
  <si>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</si>
  <si>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</si>
  <si>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</si>
  <si>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</si>
  <si>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</si>
  <si>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</si>
  <si>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</si>
  <si>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</si>
  <si>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</si>
  <si>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</si>
  <si>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</si>
  <si>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</si>
  <si>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</si>
  <si>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</si>
  <si>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</si>
  <si>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</si>
  <si>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</si>
  <si>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</si>
  <si>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</si>
  <si>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</si>
  <si>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</si>
  <si>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</si>
  <si>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</si>
  <si>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</si>
  <si>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</si>
  <si>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</si>
  <si>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</si>
  <si>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</si>
  <si>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</si>
  <si>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</si>
  <si>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</si>
  <si>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</si>
  <si>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</si>
  <si>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</si>
  <si>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</si>
  <si>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</si>
  <si>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</si>
  <si>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</si>
  <si>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</si>
  <si>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</si>
  <si>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</si>
  <si>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</si>
  <si>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</si>
  <si>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</si>
  <si>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</si>
  <si>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</si>
  <si>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</si>
  <si>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</si>
  <si>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</si>
  <si>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</si>
  <si>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</si>
  <si>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</si>
  <si>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</si>
  <si>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</si>
  <si>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</si>
  <si>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</si>
  <si>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</si>
  <si>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</si>
  <si>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</si>
  <si>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</si>
  <si>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</si>
  <si>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</si>
  <si>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</si>
  <si>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</si>
  <si>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</si>
  <si>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</si>
  <si>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</si>
  <si>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</si>
  <si>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</si>
  <si>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</si>
  <si>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</si>
  <si>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</si>
  <si>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</si>
  <si>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</si>
  <si>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</si>
  <si>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</si>
  <si>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</si>
  <si>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</si>
  <si>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</si>
  <si>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</si>
  <si>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</si>
  <si>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</si>
  <si>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</si>
  <si>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</si>
  <si>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</si>
  <si>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</si>
  <si>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</si>
  <si>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</si>
  <si>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</si>
  <si>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</si>
  <si>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</si>
  <si>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</si>
  <si>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</si>
  <si>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</si>
  <si>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</si>
  <si>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</si>
  <si>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</si>
  <si>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</si>
  <si>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</si>
  <si>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</si>
  <si>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</si>
  <si>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</si>
  <si>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</si>
  <si>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</si>
  <si>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</si>
  <si>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</si>
  <si>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</si>
  <si>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</si>
  <si>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</si>
  <si>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</si>
  <si>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</si>
  <si>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</si>
  <si>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</si>
  <si>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</si>
  <si>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</si>
  <si>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</si>
  <si>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</si>
  <si>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</si>
  <si>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</si>
  <si>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</si>
  <si>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</si>
  <si>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</si>
  <si>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</si>
  <si>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</si>
  <si>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</si>
  <si>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</si>
  <si>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</si>
  <si>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</si>
  <si>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</si>
  <si>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</si>
  <si>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</si>
  <si>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</si>
  <si>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</si>
  <si>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</si>
  <si>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</si>
  <si>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</si>
  <si>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</si>
  <si>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</si>
  <si>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</si>
  <si>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</si>
  <si>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</si>
  <si>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</si>
  <si>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</si>
  <si>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</si>
  <si>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</si>
  <si>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</si>
  <si>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</si>
  <si>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</si>
  <si>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</si>
  <si>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</si>
  <si>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</si>
  <si>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</si>
  <si>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</si>
  <si>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</si>
  <si>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</si>
  <si>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</si>
  <si>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</si>
  <si>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</si>
  <si>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</si>
  <si>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</si>
  <si>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</si>
  <si>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</si>
  <si>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</si>
  <si>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</si>
  <si>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</si>
  <si>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</si>
  <si>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</si>
  <si>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</si>
  <si>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</si>
  <si>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</si>
  <si>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</si>
  <si>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</si>
  <si>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</si>
  <si>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</si>
  <si>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</si>
  <si>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</si>
  <si>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</si>
  <si>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</si>
  <si>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</si>
  <si>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</si>
  <si>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</si>
  <si>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</si>
  <si>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</si>
  <si>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</si>
  <si>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</si>
  <si>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</si>
  <si>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</si>
  <si>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</si>
  <si>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</si>
  <si>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</si>
  <si>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</si>
  <si>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</si>
  <si>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</si>
  <si>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</si>
  <si>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</si>
  <si>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</si>
  <si>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</si>
  <si>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</si>
  <si>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</si>
  <si>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</si>
  <si>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</si>
  <si>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</si>
  <si>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</si>
  <si>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</si>
  <si>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</si>
  <si>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</si>
  <si>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</si>
  <si>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</si>
  <si>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</si>
  <si>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</si>
  <si>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</si>
  <si>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</si>
  <si>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</si>
  <si>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</si>
  <si>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</si>
  <si>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</si>
  <si>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</si>
  <si>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</si>
  <si>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</si>
  <si>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</si>
  <si>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</si>
  <si>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</si>
  <si>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</si>
  <si>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</si>
  <si>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</si>
  <si>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</si>
  <si>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</si>
  <si>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</si>
  <si>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</si>
  <si>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</si>
  <si>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</si>
  <si>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</si>
  <si>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</si>
  <si>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</si>
  <si>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</si>
  <si>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</si>
  <si>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</si>
  <si>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</si>
  <si>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</si>
  <si>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</si>
  <si>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</si>
  <si>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</si>
  <si>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</si>
  <si>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</si>
  <si>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</si>
  <si>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</si>
  <si>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</si>
  <si>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</si>
  <si>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</si>
  <si>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</si>
  <si>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</si>
  <si>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</si>
  <si>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</si>
  <si>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</si>
  <si>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</si>
  <si>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</si>
  <si>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</si>
  <si>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</si>
  <si>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</si>
  <si>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</si>
  <si>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</si>
  <si>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</si>
  <si>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</si>
  <si>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</si>
  <si>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</si>
  <si>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</si>
  <si>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</si>
  <si>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</si>
  <si>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</si>
  <si>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</si>
  <si>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</si>
  <si>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</si>
  <si>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</si>
  <si>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</si>
  <si>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</si>
  <si>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</si>
  <si>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</si>
  <si>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</si>
  <si>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</si>
  <si>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</si>
  <si>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</si>
  <si>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</si>
  <si>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</si>
  <si>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</si>
  <si>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</si>
  <si>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</si>
  <si>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</si>
  <si>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</si>
  <si>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</si>
  <si>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</si>
  <si>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</si>
  <si>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</si>
  <si>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</si>
  <si>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</si>
  <si>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</si>
  <si>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</si>
  <si>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</si>
  <si>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</si>
  <si>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</si>
  <si>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</si>
  <si>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</si>
  <si>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</si>
  <si>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</si>
  <si>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</si>
  <si>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</si>
  <si>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</si>
  <si>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</si>
  <si>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</si>
  <si>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</si>
  <si>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</si>
  <si>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</si>
  <si>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</si>
  <si>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</si>
  <si>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</si>
  <si>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</si>
  <si>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</si>
  <si>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</si>
  <si>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</si>
  <si>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</si>
  <si>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</si>
  <si>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</si>
  <si>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</si>
  <si>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</si>
  <si>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</si>
  <si>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</si>
  <si>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</si>
  <si>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</si>
  <si>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</si>
  <si>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</si>
  <si>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</si>
  <si>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</si>
  <si>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</si>
  <si>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</si>
  <si>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</si>
  <si>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</si>
  <si>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</si>
  <si>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</si>
  <si>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</si>
  <si>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</si>
  <si>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</si>
  <si>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</si>
  <si>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</si>
  <si>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</si>
  <si>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</si>
  <si>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</si>
  <si>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</si>
  <si>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</si>
  <si>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</si>
  <si>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</si>
  <si>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</si>
  <si>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</si>
  <si>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</si>
  <si>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</si>
  <si>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</si>
  <si>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</si>
  <si>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</si>
  <si>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</si>
  <si>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</si>
  <si>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</si>
  <si>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</si>
  <si>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</si>
  <si>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</si>
  <si>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</si>
  <si>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</si>
  <si>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</si>
  <si>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</si>
  <si>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</si>
  <si>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</si>
  <si>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</si>
  <si>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</si>
  <si>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</si>
  <si>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</si>
  <si>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</si>
  <si>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</si>
  <si>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</si>
  <si>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</si>
  <si>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</si>
  <si>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</si>
  <si>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</si>
  <si>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</si>
  <si>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</si>
  <si>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</si>
  <si>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</si>
  <si>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</si>
  <si>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</si>
  <si>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</si>
  <si>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</si>
  <si>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</si>
  <si>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</si>
  <si>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</si>
  <si>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</si>
  <si>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</si>
  <si>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</si>
  <si>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</si>
  <si>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</si>
  <si>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</si>
  <si>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</si>
  <si>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</si>
  <si>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</si>
  <si>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</si>
  <si>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</si>
  <si>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</si>
  <si>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</si>
  <si>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</si>
  <si>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</si>
  <si>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</si>
  <si>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</si>
  <si>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</si>
  <si>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</si>
  <si>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</si>
  <si>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</si>
  <si>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</si>
  <si>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</si>
  <si>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</si>
  <si>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</si>
  <si>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</si>
  <si>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</si>
  <si>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</si>
  <si>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</si>
  <si>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</si>
  <si>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</si>
  <si>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</si>
  <si>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</si>
  <si>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</si>
  <si>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</si>
  <si>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</si>
  <si>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</si>
  <si>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</si>
  <si>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</si>
  <si>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</si>
  <si>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</si>
  <si>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</si>
  <si>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</si>
  <si>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</si>
  <si>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</si>
  <si>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</si>
  <si>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</si>
  <si>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</si>
  <si>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</si>
  <si>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</si>
  <si>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</si>
  <si>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</si>
  <si>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</si>
  <si>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</si>
  <si>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</si>
  <si>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</si>
  <si>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</si>
  <si>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</si>
  <si>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</si>
  <si>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</si>
  <si>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</si>
  <si>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</si>
  <si>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</si>
  <si>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</si>
  <si>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</si>
  <si>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</si>
  <si>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</si>
  <si>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</si>
  <si>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</si>
  <si>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</si>
  <si>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</si>
  <si>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</si>
  <si>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</si>
  <si>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</si>
  <si>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</si>
  <si>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</si>
  <si>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</si>
  <si>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</si>
  <si>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</si>
  <si>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</si>
  <si>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</si>
  <si>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</si>
  <si>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</si>
  <si>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</si>
  <si>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</si>
  <si>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</si>
  <si>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</si>
  <si>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</si>
  <si>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</si>
  <si>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</si>
  <si>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</si>
  <si>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</si>
  <si>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</si>
  <si>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</si>
  <si>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</si>
  <si>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</si>
  <si>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</si>
  <si>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</si>
  <si>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</si>
  <si>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</si>
  <si>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</si>
  <si>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</si>
  <si>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</si>
  <si>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</si>
  <si>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</si>
  <si>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</si>
  <si>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</si>
  <si>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</si>
  <si>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</si>
  <si>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</si>
  <si>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</si>
  <si>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</si>
  <si>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</si>
  <si>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</si>
  <si>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</si>
  <si>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</si>
  <si>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</si>
  <si>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</si>
  <si>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</si>
  <si>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</si>
  <si>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</si>
  <si>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</si>
  <si>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</si>
  <si>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</si>
  <si>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</si>
  <si>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</si>
  <si>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</si>
  <si>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</si>
  <si>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</si>
  <si>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</si>
  <si>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</si>
  <si>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</si>
  <si>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</si>
  <si>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</si>
  <si>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</si>
  <si>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</si>
  <si>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</si>
  <si>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</si>
  <si>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</si>
  <si>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</si>
  <si>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</si>
  <si>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</si>
  <si>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</si>
  <si>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</si>
  <si>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</si>
  <si>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</si>
  <si>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</si>
  <si>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</si>
  <si>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</si>
  <si>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</si>
  <si>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</si>
  <si>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</si>
  <si>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</si>
  <si>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</si>
  <si>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</si>
  <si>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</si>
  <si>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</si>
  <si>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</si>
  <si>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</si>
  <si>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</si>
  <si>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</si>
  <si>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</si>
  <si>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</si>
  <si>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</si>
  <si>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</si>
  <si>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</si>
  <si>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</si>
  <si>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</si>
  <si>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</si>
  <si>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</si>
  <si>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</si>
  <si>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</si>
  <si>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</si>
  <si>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</si>
  <si>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</si>
  <si>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</si>
  <si>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</si>
  <si>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</si>
  <si>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</si>
  <si>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</si>
  <si>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</si>
  <si>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</si>
  <si>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</si>
  <si>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</si>
  <si>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</si>
  <si>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</si>
  <si>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</si>
  <si>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</si>
  <si>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</si>
  <si>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</si>
  <si>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</si>
  <si>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</si>
  <si>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</si>
  <si>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</si>
  <si>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</si>
  <si>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</si>
  <si>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</si>
  <si>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</si>
  <si>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</si>
  <si>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</si>
  <si>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</si>
  <si>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</si>
  <si>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</si>
  <si>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</si>
  <si>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</si>
  <si>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</si>
  <si>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</si>
  <si>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</si>
  <si>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</si>
  <si>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</si>
  <si>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</si>
  <si>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</si>
  <si>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</si>
  <si>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</si>
  <si>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</si>
  <si>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</si>
  <si>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</si>
  <si>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</si>
  <si>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</si>
  <si>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</si>
  <si>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</si>
  <si>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</si>
  <si>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</si>
  <si>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</si>
  <si>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</si>
  <si>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</si>
  <si>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</si>
  <si>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</si>
  <si>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</si>
  <si>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</si>
  <si>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</si>
  <si>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</si>
  <si>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</si>
  <si>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</si>
  <si>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</si>
  <si>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</si>
  <si>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</si>
  <si>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</si>
  <si>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</si>
  <si>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</si>
  <si>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</si>
  <si>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</si>
  <si>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</si>
  <si>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</si>
  <si>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</si>
  <si>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</si>
  <si>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</si>
  <si>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</si>
  <si>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</si>
  <si>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</si>
  <si>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</si>
  <si>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</si>
  <si>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</si>
  <si>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</si>
  <si>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</si>
  <si>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</si>
  <si>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</si>
  <si>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</si>
  <si>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</si>
  <si>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</si>
  <si>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</si>
  <si>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</si>
  <si>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</si>
  <si>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</si>
  <si>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</si>
  <si>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</si>
  <si>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</si>
  <si>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</si>
  <si>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</si>
  <si>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</si>
  <si>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</si>
  <si>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</si>
  <si>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</si>
  <si>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</si>
  <si>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</si>
  <si>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</si>
  <si>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</si>
  <si>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</si>
  <si>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</si>
  <si>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</si>
  <si>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</si>
  <si>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</si>
  <si>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</si>
  <si>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</si>
  <si>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</si>
  <si>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</si>
  <si>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</si>
  <si>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</si>
  <si>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</si>
  <si>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</si>
  <si>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</si>
  <si>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</si>
  <si>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</si>
  <si>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</si>
  <si>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</si>
  <si>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</si>
  <si>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</si>
  <si>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</si>
  <si>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</si>
  <si>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</si>
  <si>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</si>
  <si>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</si>
  <si>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</si>
  <si>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</si>
  <si>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</si>
  <si>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</si>
  <si>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</si>
  <si>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</si>
  <si>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</si>
  <si>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</si>
  <si>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</si>
  <si>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</si>
  <si>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</si>
  <si>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</si>
  <si>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</si>
  <si>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</si>
  <si>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</si>
  <si>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</si>
  <si>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</si>
  <si>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</si>
  <si>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</si>
  <si>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</si>
  <si>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</si>
  <si>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</si>
  <si>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</si>
  <si>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</si>
  <si>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</si>
  <si>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</si>
  <si>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</si>
  <si>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</si>
  <si>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</si>
  <si>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</si>
  <si>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</si>
  <si>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</si>
  <si>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</si>
  <si>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</si>
  <si>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</si>
  <si>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</si>
  <si>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</si>
  <si>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</si>
  <si>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</si>
  <si>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</si>
  <si>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</si>
  <si>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</si>
  <si>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</si>
  <si>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</si>
  <si>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</si>
  <si>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</si>
  <si>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</si>
  <si>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</si>
  <si>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</si>
  <si>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</si>
  <si>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</si>
  <si>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</si>
  <si>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</si>
  <si>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</si>
  <si>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</si>
  <si>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</si>
  <si>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</si>
  <si>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</si>
  <si>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</si>
  <si>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</si>
  <si>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</si>
  <si>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</si>
  <si>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</si>
  <si>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</si>
  <si>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</si>
  <si>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</si>
  <si>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</si>
  <si>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</si>
  <si>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</si>
  <si>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</si>
  <si>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</si>
  <si>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</si>
  <si>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</si>
  <si>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</si>
  <si>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</si>
  <si>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</si>
  <si>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</si>
  <si>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</si>
  <si>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</si>
  <si>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</si>
  <si>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</si>
  <si>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</si>
  <si>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</si>
  <si>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</si>
  <si>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</si>
  <si>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</si>
  <si>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</si>
  <si>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</si>
  <si>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</si>
  <si>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</si>
  <si>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</si>
  <si>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</si>
  <si>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</si>
  <si>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</si>
  <si>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</si>
  <si>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</si>
  <si>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</si>
  <si>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</si>
  <si>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</si>
  <si>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</si>
  <si>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</si>
  <si>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</si>
  <si>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</si>
  <si>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</si>
  <si>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</si>
  <si>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</si>
  <si>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</si>
  <si>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</si>
  <si>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</si>
  <si>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</si>
  <si>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</si>
  <si>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</si>
  <si>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</si>
  <si>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</si>
  <si>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</si>
  <si>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</si>
  <si>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</si>
  <si>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</si>
  <si>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</si>
  <si>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</si>
  <si>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</si>
  <si>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</si>
  <si>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</si>
  <si>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</si>
  <si>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</si>
  <si>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</si>
  <si>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</si>
  <si>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</si>
  <si>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</si>
  <si>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</si>
  <si>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</si>
  <si>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</si>
  <si>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</si>
  <si>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</si>
  <si>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</si>
  <si>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</si>
  <si>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</si>
  <si>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</si>
  <si>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</si>
  <si>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</si>
  <si>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</si>
  <si>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</si>
  <si>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</si>
  <si>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</si>
  <si>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</si>
  <si>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</si>
  <si>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</si>
  <si>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</si>
  <si>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</si>
  <si>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</si>
  <si>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</si>
  <si>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</si>
  <si>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</si>
  <si>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</si>
  <si>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</si>
  <si>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</si>
  <si>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</si>
  <si>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</si>
  <si>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</si>
  <si>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</si>
  <si>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</si>
  <si>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</si>
  <si>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</si>
  <si>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</si>
  <si>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</si>
  <si>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</si>
  <si>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</si>
  <si>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</si>
  <si>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</si>
  <si>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</si>
  <si>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</si>
  <si>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</si>
  <si>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</si>
  <si>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</si>
  <si>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</si>
  <si>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</si>
  <si>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</si>
  <si>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</si>
  <si>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</si>
  <si>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</si>
  <si>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</si>
  <si>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</si>
  <si>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</si>
  <si>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</si>
  <si>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</si>
  <si>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</si>
  <si>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</si>
  <si>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</si>
  <si>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</si>
  <si>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</si>
  <si>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</si>
  <si>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</si>
  <si>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</si>
  <si>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</si>
  <si>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</si>
  <si>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</si>
  <si>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</si>
  <si>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</si>
  <si>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</si>
  <si>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</si>
  <si>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</si>
  <si>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</si>
  <si>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</si>
  <si>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</si>
  <si>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</si>
  <si>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</si>
  <si>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</si>
  <si>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</si>
  <si>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</si>
  <si>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</si>
  <si>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</si>
  <si>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</si>
  <si>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</si>
  <si>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</si>
  <si>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</si>
  <si>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</si>
  <si>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</si>
  <si>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</si>
  <si>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</si>
  <si>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</si>
  <si>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</si>
  <si>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</si>
  <si>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</si>
  <si>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</si>
  <si>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</si>
  <si>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</si>
  <si>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</si>
  <si>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</si>
  <si>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</si>
  <si>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</si>
  <si>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</si>
  <si>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</si>
  <si>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</si>
  <si>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</si>
  <si>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</si>
  <si>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</si>
  <si>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</si>
  <si>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</si>
  <si>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</si>
  <si>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</si>
  <si>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</si>
  <si>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</si>
  <si>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</si>
  <si>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</si>
  <si>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</si>
  <si>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</si>
  <si>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</si>
  <si>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</si>
  <si>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</si>
  <si>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</si>
  <si>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</si>
  <si>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</si>
  <si>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</si>
  <si>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</si>
  <si>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</si>
  <si>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</si>
  <si>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</si>
  <si>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</si>
  <si>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</si>
  <si>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</si>
  <si>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</si>
  <si>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</si>
  <si>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</si>
  <si>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</si>
  <si>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</si>
  <si>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</si>
  <si>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</si>
  <si>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</si>
  <si>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</si>
  <si>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</si>
  <si>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</si>
  <si>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</si>
  <si>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</si>
  <si>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</si>
  <si>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</si>
  <si>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</si>
  <si>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</si>
  <si>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</si>
  <si>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</si>
  <si>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</si>
  <si>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</si>
  <si>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</si>
  <si>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</si>
  <si>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</si>
  <si>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</si>
  <si>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</si>
  <si>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</si>
  <si>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</si>
  <si>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</si>
  <si>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</si>
  <si>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</si>
  <si>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</si>
  <si>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</si>
  <si>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</si>
  <si>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</si>
  <si>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</si>
  <si>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</si>
  <si>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</si>
  <si>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</si>
  <si>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</si>
  <si>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</si>
  <si>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</si>
  <si>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</si>
  <si>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</si>
  <si>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</si>
  <si>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</si>
  <si>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</si>
  <si>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</si>
  <si>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</si>
  <si>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</si>
  <si>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</si>
  <si>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</si>
  <si>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</si>
  <si>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</si>
  <si>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</si>
  <si>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</si>
  <si>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</si>
  <si>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</si>
  <si>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</si>
  <si>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</si>
  <si>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</si>
  <si>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</si>
  <si>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</si>
  <si>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</si>
  <si>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</si>
  <si>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</si>
  <si>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</si>
  <si>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</si>
  <si>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</si>
  <si>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</si>
  <si>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</si>
  <si>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</si>
  <si>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</si>
  <si>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</si>
  <si>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</si>
  <si>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</si>
  <si>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</si>
  <si>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</si>
  <si>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</si>
  <si>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</si>
  <si>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</si>
  <si>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</si>
  <si>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</si>
  <si>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</si>
  <si>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</si>
  <si>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</si>
  <si>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</si>
  <si>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</si>
  <si>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</si>
  <si>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</si>
  <si>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</si>
  <si>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</si>
  <si>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</si>
  <si>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</si>
  <si>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</si>
  <si>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</si>
  <si>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</si>
  <si>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</si>
  <si>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</si>
  <si>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</si>
  <si>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</si>
  <si>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</si>
  <si>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</si>
  <si>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</si>
  <si>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</si>
  <si>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</si>
  <si>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</si>
  <si>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</si>
  <si>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</si>
  <si>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</si>
  <si>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</si>
  <si>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</si>
  <si>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</si>
  <si>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</si>
  <si>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</si>
  <si>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</si>
  <si>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</si>
  <si>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</si>
  <si>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</si>
  <si>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</si>
  <si>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</si>
  <si>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</si>
  <si>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</si>
  <si>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</si>
  <si>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</si>
  <si>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</si>
  <si>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</si>
  <si>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</si>
  <si>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</si>
  <si>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</si>
  <si>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</si>
  <si>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</si>
  <si>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</si>
  <si>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</si>
  <si>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</si>
  <si>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</si>
  <si>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</si>
  <si>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</si>
  <si>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</si>
  <si>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</si>
  <si>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</si>
  <si>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</si>
  <si>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</si>
  <si>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</si>
  <si>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</si>
  <si>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</si>
  <si>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</si>
  <si>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</si>
  <si>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</si>
  <si>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</si>
  <si>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</si>
  <si>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</si>
  <si>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</si>
  <si>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</si>
  <si>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</si>
  <si>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</si>
  <si>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</si>
  <si>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</si>
  <si>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</si>
  <si>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</si>
  <si>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</si>
  <si>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</si>
  <si>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</si>
  <si>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</si>
  <si>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</si>
  <si>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</si>
  <si>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</si>
  <si>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</si>
  <si>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</si>
  <si>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</si>
  <si>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</si>
  <si>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</si>
  <si>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</si>
  <si>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</si>
  <si>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</si>
  <si>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</si>
  <si>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</si>
  <si>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</si>
  <si>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</si>
  <si>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</si>
  <si>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</si>
  <si>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</si>
  <si>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</si>
  <si>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</si>
  <si>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</si>
  <si>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</si>
  <si>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</si>
  <si>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</si>
  <si>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</si>
  <si>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</si>
  <si>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</si>
  <si>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</si>
  <si>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</si>
  <si>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</si>
  <si>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</si>
  <si>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</si>
  <si>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</si>
  <si>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</si>
  <si>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</si>
  <si>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</si>
  <si>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</si>
  <si>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</si>
  <si>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</si>
  <si>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</si>
  <si>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</si>
  <si>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</si>
  <si>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</si>
  <si>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</si>
  <si>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</si>
  <si>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</si>
  <si>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</si>
  <si>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</si>
  <si>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</si>
  <si>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</si>
  <si>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</si>
  <si>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</si>
  <si>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</si>
  <si>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</si>
  <si>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</si>
  <si>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</si>
  <si>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</si>
  <si>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</si>
  <si>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</si>
  <si>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</si>
  <si>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</si>
  <si>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</si>
  <si>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</si>
  <si>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</si>
  <si>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</si>
  <si>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</si>
  <si>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</si>
  <si>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</si>
  <si>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</si>
  <si>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</si>
  <si>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</si>
  <si>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</si>
  <si>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</si>
  <si>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</si>
  <si>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</si>
  <si>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</si>
  <si>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</si>
  <si>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</si>
  <si>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</si>
  <si>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</si>
  <si>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</si>
  <si>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</si>
  <si>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</si>
  <si>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</si>
  <si>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</si>
  <si>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</si>
  <si>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</si>
  <si>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</si>
  <si>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</si>
  <si>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</si>
  <si>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</si>
  <si>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</si>
  <si>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</si>
  <si>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</si>
  <si>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</si>
  <si>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</si>
  <si>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</si>
  <si>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</si>
  <si>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</si>
  <si>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</si>
  <si>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</si>
  <si>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</si>
  <si>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</si>
  <si>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</si>
  <si>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</si>
  <si>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</si>
  <si>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</si>
  <si>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</si>
  <si>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</si>
  <si>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</si>
  <si>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</si>
  <si>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</si>
  <si>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</si>
  <si>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</si>
  <si>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</si>
  <si>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</si>
  <si>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</si>
  <si>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</si>
  <si>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</si>
  <si>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</si>
  <si>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</si>
  <si>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</si>
  <si>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</si>
  <si>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</si>
  <si>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</si>
  <si>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</si>
  <si>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</si>
  <si>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</si>
  <si>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</si>
  <si>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</si>
  <si>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</si>
  <si>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</si>
  <si>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</si>
  <si>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</si>
  <si>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</si>
  <si>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</si>
  <si>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</si>
  <si>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</si>
  <si>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</si>
  <si>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</si>
  <si>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</si>
  <si>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</si>
  <si>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</si>
  <si>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</si>
  <si>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</si>
  <si>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</si>
  <si>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</si>
  <si>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</si>
  <si>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</si>
  <si>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</si>
  <si>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</si>
  <si>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</si>
  <si>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</si>
  <si>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</si>
  <si>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</si>
  <si>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</si>
  <si>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</si>
  <si>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</si>
  <si>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</si>
  <si>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</si>
  <si>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</si>
  <si>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</si>
  <si>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</si>
  <si>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</si>
  <si>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</si>
  <si>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</si>
  <si>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</si>
  <si>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</si>
  <si>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</si>
  <si>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</si>
  <si>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</si>
  <si>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</si>
  <si>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</si>
  <si>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</si>
  <si>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</si>
  <si>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</si>
  <si>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</si>
  <si>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</si>
  <si>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</si>
  <si>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</si>
  <si>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</si>
  <si>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</si>
  <si>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</si>
  <si>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</si>
  <si>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</si>
  <si>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</si>
  <si>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</si>
  <si>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</si>
  <si>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</si>
  <si>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</si>
  <si>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</si>
  <si>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</si>
  <si>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</si>
  <si>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</si>
  <si>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</si>
  <si>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</si>
  <si>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</si>
  <si>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</si>
  <si>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</si>
  <si>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</si>
  <si>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</si>
  <si>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</si>
  <si>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</si>
  <si>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</si>
  <si>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</si>
  <si>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</si>
  <si>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</si>
  <si>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</si>
  <si>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</si>
  <si>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</si>
  <si>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</si>
  <si>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</si>
  <si>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</si>
  <si>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</si>
  <si>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</si>
  <si>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</si>
  <si>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</si>
  <si>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</si>
  <si>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</si>
  <si>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</si>
  <si>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</si>
  <si>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</si>
  <si>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</si>
  <si>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</si>
  <si>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</si>
  <si>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</si>
  <si>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</si>
  <si>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</si>
  <si>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</si>
  <si>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</si>
  <si>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</si>
  <si>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</si>
  <si>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</si>
  <si>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</si>
  <si>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</si>
  <si>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</si>
  <si>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</si>
  <si>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</si>
  <si>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</si>
  <si>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</si>
  <si>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</si>
  <si>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</si>
  <si>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</si>
  <si>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</si>
  <si>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</si>
  <si>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</si>
  <si>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</si>
  <si>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</si>
  <si>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</si>
  <si>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</si>
  <si>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</si>
  <si>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</si>
  <si>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</si>
  <si>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</si>
  <si>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</si>
  <si>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</si>
  <si>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</si>
  <si>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</si>
  <si>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</si>
  <si>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</si>
  <si>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</si>
  <si>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</si>
  <si>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</si>
  <si>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</si>
  <si>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</si>
  <si>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</si>
  <si>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</si>
  <si>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</si>
  <si>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</si>
  <si>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</si>
  <si>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</si>
  <si>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</si>
  <si>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</si>
  <si>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</si>
  <si>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</si>
  <si>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</si>
  <si>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</si>
  <si>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</si>
  <si>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</si>
  <si>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</si>
  <si>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</si>
  <si>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</si>
  <si>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</si>
  <si>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</si>
  <si>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</si>
  <si>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</si>
  <si>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</si>
  <si>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</si>
  <si>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</si>
  <si>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</si>
  <si>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</si>
  <si>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</si>
  <si>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</si>
  <si>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</si>
  <si>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</si>
  <si>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</si>
  <si>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</si>
  <si>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</si>
  <si>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</si>
  <si>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</si>
  <si>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</si>
  <si>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</si>
  <si>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</si>
  <si>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</si>
  <si>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</si>
  <si>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</si>
  <si>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</si>
  <si>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</si>
  <si>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</si>
  <si>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</si>
  <si>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</si>
  <si>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</si>
  <si>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</si>
  <si>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</si>
  <si>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</si>
  <si>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</si>
  <si>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</si>
  <si>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</si>
  <si>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</si>
  <si>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</si>
  <si>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</si>
  <si>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</si>
  <si>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</si>
  <si>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</si>
  <si>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</si>
  <si>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</si>
  <si>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</si>
  <si>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</si>
  <si>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</si>
  <si>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</si>
  <si>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</si>
  <si>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</si>
  <si>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</si>
  <si>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</si>
  <si>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</si>
  <si>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</si>
  <si>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</si>
  <si>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</si>
  <si>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</si>
  <si>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</si>
  <si>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</si>
  <si>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</si>
  <si>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</si>
  <si>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</si>
  <si>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</si>
  <si>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</si>
  <si>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</si>
  <si>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</si>
  <si>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</si>
  <si>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</si>
  <si>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</si>
  <si>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</si>
  <si>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</si>
  <si>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</si>
  <si>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</si>
  <si>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</si>
  <si>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</si>
  <si>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</si>
  <si>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</si>
  <si>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</si>
  <si>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</si>
  <si>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</si>
  <si>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</si>
  <si>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</si>
  <si>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</si>
  <si>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</si>
  <si>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</si>
  <si>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</si>
  <si>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</si>
  <si>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</si>
  <si>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</si>
  <si>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</si>
  <si>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</si>
  <si>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</si>
  <si>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</si>
  <si>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</si>
  <si>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</si>
  <si>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</si>
  <si>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</si>
  <si>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</si>
  <si>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</si>
  <si>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</si>
  <si>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</si>
  <si>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</si>
  <si>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</si>
  <si>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</si>
  <si>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</si>
  <si>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</si>
  <si>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</si>
  <si>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</si>
  <si>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</si>
  <si>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</si>
  <si>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</si>
  <si>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</si>
  <si>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</si>
  <si>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</si>
  <si>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</si>
  <si>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</si>
  <si>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</si>
  <si>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</si>
  <si>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</si>
  <si>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</si>
  <si>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</si>
  <si>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</si>
  <si>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</si>
  <si>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</si>
  <si>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</si>
  <si>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</si>
  <si>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</si>
  <si>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</si>
  <si>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</si>
  <si>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</si>
  <si>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</si>
  <si>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</si>
  <si>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</si>
  <si>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</si>
  <si>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</si>
  <si>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</si>
  <si>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</si>
  <si>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</si>
  <si>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</si>
  <si>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</si>
  <si>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</si>
  <si>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</si>
  <si>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</si>
  <si>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</si>
  <si>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</si>
  <si>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</si>
  <si>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</si>
  <si>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</si>
  <si>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</si>
  <si>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</si>
  <si>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</si>
  <si>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</si>
  <si>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</si>
  <si>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</si>
  <si>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</si>
  <si>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</si>
  <si>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</si>
  <si>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</si>
  <si>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</si>
  <si>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</si>
  <si>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</si>
  <si>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</si>
  <si>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</si>
  <si>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</si>
  <si>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</si>
  <si>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</si>
  <si>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</si>
  <si>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</si>
  <si>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</si>
  <si>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</si>
  <si>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</si>
  <si>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</si>
  <si>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</si>
  <si>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</si>
  <si>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</si>
  <si>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</si>
  <si>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</si>
  <si>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</si>
  <si>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</si>
  <si>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</si>
  <si>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</si>
  <si>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</si>
  <si>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</si>
  <si>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</si>
  <si>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</si>
  <si>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</si>
  <si>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</si>
  <si>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</si>
  <si>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</si>
  <si>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</si>
  <si>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</si>
  <si>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</si>
  <si>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</si>
  <si>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</si>
  <si>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</si>
  <si>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</si>
  <si>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</si>
  <si>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</si>
  <si>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</si>
  <si>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</si>
  <si>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</si>
  <si>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</si>
  <si>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</si>
  <si>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</si>
  <si>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</si>
  <si>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</si>
  <si>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</si>
  <si>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</si>
  <si>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</si>
  <si>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</si>
  <si>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</si>
  <si>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</si>
  <si>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</si>
  <si>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</si>
  <si>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</si>
  <si>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</si>
  <si>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</si>
  <si>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</si>
  <si>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</si>
  <si>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</si>
  <si>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</si>
  <si>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</si>
  <si>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</si>
  <si>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</si>
  <si>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</si>
  <si>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</si>
  <si>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</si>
  <si>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</si>
  <si>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</si>
  <si>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</si>
  <si>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</si>
  <si>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</si>
  <si>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</si>
  <si>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</si>
  <si>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</si>
  <si>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</si>
  <si>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</si>
  <si>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</si>
  <si>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</si>
  <si>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</si>
  <si>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</si>
  <si>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</si>
  <si>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</si>
  <si>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</si>
  <si>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</si>
  <si>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</si>
  <si>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</si>
  <si>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</si>
  <si>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</si>
  <si>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</si>
  <si>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</si>
  <si>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</si>
  <si>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</si>
  <si>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</si>
  <si>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</si>
  <si>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</si>
  <si>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</si>
  <si>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</si>
  <si>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</si>
  <si>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</si>
  <si>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</si>
  <si>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</si>
  <si>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</si>
  <si>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</si>
  <si>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</si>
  <si>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</si>
  <si>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</si>
  <si>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</si>
  <si>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</si>
  <si>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</si>
  <si>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</si>
  <si>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</si>
  <si>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</si>
  <si>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</si>
  <si>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</si>
  <si>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</si>
  <si>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</si>
  <si>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</si>
  <si>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</si>
  <si>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</si>
  <si>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</si>
  <si>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</si>
  <si>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</si>
  <si>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</si>
  <si>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</si>
  <si>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</si>
  <si>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</si>
  <si>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</si>
  <si>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</si>
  <si>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</si>
  <si>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</si>
  <si>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</si>
  <si>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</si>
  <si>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</si>
  <si>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</si>
  <si>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</si>
  <si>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</si>
  <si>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</si>
  <si>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</si>
  <si>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</si>
  <si>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</si>
  <si>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</si>
  <si>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</si>
  <si>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</si>
  <si>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</si>
  <si>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</si>
  <si>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</si>
  <si>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</si>
  <si>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</si>
  <si>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</si>
  <si>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</si>
  <si>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</si>
  <si>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</si>
  <si>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</si>
  <si>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</si>
  <si>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</si>
  <si>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</si>
  <si>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</si>
  <si>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</si>
  <si>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</si>
  <si>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</si>
  <si>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</si>
  <si>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</si>
  <si>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</si>
  <si>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</si>
  <si>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</si>
  <si>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</si>
  <si>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</si>
  <si>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</si>
  <si>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</si>
  <si>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</si>
  <si>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</si>
  <si>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</si>
  <si>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</si>
  <si>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</si>
  <si>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</si>
  <si>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</si>
  <si>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</si>
  <si>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</si>
  <si>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</si>
  <si>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</si>
  <si>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</si>
  <si>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</si>
  <si>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</si>
  <si>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</si>
  <si>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</si>
  <si>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</si>
  <si>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</si>
  <si>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</si>
  <si>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</si>
  <si>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</si>
  <si>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</si>
  <si>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</si>
  <si>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</si>
  <si>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</si>
  <si>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</si>
  <si>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</si>
  <si>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</si>
  <si>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</si>
  <si>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</si>
  <si>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</si>
  <si>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</si>
  <si>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</si>
  <si>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</si>
  <si>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</si>
  <si>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</si>
  <si>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</si>
  <si>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</si>
  <si>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</si>
  <si>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</si>
  <si>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</si>
  <si>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</si>
  <si>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</si>
  <si>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</si>
  <si>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</si>
  <si>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</si>
  <si>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</si>
  <si>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</si>
  <si>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</si>
  <si>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</si>
  <si>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</si>
  <si>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</si>
  <si>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</si>
  <si>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</si>
  <si>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</si>
  <si>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</si>
  <si>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</si>
  <si>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</si>
  <si>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</si>
  <si>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</si>
  <si>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</si>
  <si>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</si>
  <si>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</si>
  <si>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</si>
  <si>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</si>
  <si>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</si>
  <si>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</si>
  <si>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</si>
  <si>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</si>
  <si>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</si>
  <si>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</si>
  <si>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</si>
  <si>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</si>
  <si>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</si>
  <si>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</si>
  <si>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</si>
  <si>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</si>
  <si>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</si>
  <si>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</si>
  <si>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</si>
  <si>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</si>
  <si>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</si>
  <si>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</si>
  <si>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</si>
  <si>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</si>
  <si>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</si>
  <si>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</si>
  <si>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</si>
  <si>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</si>
  <si>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</si>
  <si>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</si>
  <si>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</si>
  <si>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</si>
  <si>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</si>
  <si>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</si>
  <si>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</si>
  <si>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</si>
  <si>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</si>
  <si>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</si>
  <si>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</si>
  <si>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</si>
  <si>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</si>
  <si>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</si>
  <si>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</si>
  <si>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</si>
  <si>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</si>
  <si>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</si>
  <si>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</si>
  <si>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</si>
  <si>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</si>
  <si>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</si>
  <si>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</si>
  <si>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</si>
  <si>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</si>
  <si>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</si>
  <si>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</si>
  <si>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</si>
  <si>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</si>
  <si>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</si>
  <si>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</si>
  <si>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</si>
  <si>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</si>
  <si>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</si>
  <si>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</si>
  <si>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</si>
  <si>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</si>
  <si>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</si>
  <si>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</si>
  <si>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</si>
  <si>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</si>
  <si>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</si>
  <si>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</si>
  <si>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</si>
  <si>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</si>
  <si>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</si>
  <si>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</si>
  <si>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</si>
  <si>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</si>
  <si>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</si>
  <si>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</si>
  <si>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</si>
  <si>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</si>
  <si>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</si>
  <si>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</si>
  <si>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</si>
  <si>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</si>
  <si>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</si>
  <si>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</si>
  <si>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</si>
  <si>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</si>
  <si>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</si>
  <si>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</si>
  <si>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</si>
  <si>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</si>
  <si>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</si>
  <si>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</si>
  <si>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</si>
  <si>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</si>
  <si>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</si>
  <si>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</si>
  <si>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</si>
  <si>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</si>
  <si>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</si>
  <si>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</si>
  <si>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</si>
  <si>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</si>
  <si>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</si>
  <si>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</si>
  <si>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</si>
  <si>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</si>
  <si>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</si>
  <si>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</si>
  <si>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</si>
  <si>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</si>
  <si>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</si>
  <si>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</si>
  <si>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</si>
  <si>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</si>
  <si>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</si>
  <si>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</si>
  <si>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</si>
  <si>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</si>
  <si>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</si>
  <si>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</si>
  <si>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</si>
  <si>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</si>
  <si>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</si>
  <si>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</si>
  <si>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</si>
  <si>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</si>
  <si>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</si>
  <si>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</si>
  <si>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</si>
  <si>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</si>
  <si>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</si>
  <si>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</si>
  <si>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</si>
  <si>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</si>
  <si>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</si>
  <si>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</si>
  <si>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</si>
  <si>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</si>
  <si>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</si>
  <si>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</si>
  <si>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</si>
  <si>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</si>
  <si>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</si>
  <si>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</si>
  <si>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</si>
  <si>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</si>
  <si>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</si>
  <si>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</si>
  <si>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</si>
  <si>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</si>
  <si>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</si>
  <si>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</si>
  <si>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</si>
  <si>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</si>
  <si>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</si>
  <si>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</si>
  <si>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</si>
  <si>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</si>
  <si>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</si>
  <si>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</si>
  <si>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</si>
  <si>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</si>
  <si>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</si>
  <si>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</si>
  <si>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</si>
  <si>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</si>
  <si>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</si>
  <si>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</si>
  <si>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</si>
  <si>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</si>
  <si>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</si>
  <si>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</si>
  <si>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</si>
  <si>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</si>
  <si>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</si>
  <si>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</si>
  <si>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</si>
  <si>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</si>
  <si>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</si>
  <si>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</si>
  <si>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</si>
  <si>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</si>
  <si>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</si>
  <si>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</si>
  <si>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</si>
  <si>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</si>
  <si>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</si>
  <si>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</si>
  <si>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</si>
  <si>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</si>
  <si>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</si>
  <si>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</si>
  <si>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</si>
  <si>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</si>
  <si>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</si>
  <si>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</si>
  <si>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</si>
  <si>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</si>
  <si>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</si>
  <si>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</si>
  <si>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</si>
  <si>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</si>
  <si>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</si>
  <si>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</si>
  <si>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</si>
  <si>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</si>
  <si>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</si>
  <si>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</si>
  <si>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</si>
  <si>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</si>
  <si>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</si>
  <si>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</si>
  <si>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</si>
  <si>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</si>
  <si>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</si>
  <si>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</si>
  <si>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</si>
  <si>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</si>
  <si>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</si>
  <si>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</si>
  <si>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</si>
  <si>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</si>
  <si>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</si>
  <si>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</si>
  <si>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</si>
  <si>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</si>
  <si>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</si>
  <si>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</si>
  <si>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</si>
  <si>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</si>
  <si>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</si>
  <si>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</si>
  <si>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</si>
  <si>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</si>
  <si>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</si>
  <si>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</si>
  <si>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</si>
  <si>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</si>
  <si>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</si>
  <si>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</si>
  <si>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</si>
  <si>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</si>
  <si>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</si>
  <si>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</si>
  <si>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</si>
  <si>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</si>
  <si>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</si>
  <si>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</si>
  <si>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</si>
  <si>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</si>
  <si>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</si>
  <si>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</si>
  <si>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</si>
  <si>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</si>
  <si>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</si>
  <si>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</si>
  <si>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</si>
  <si>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</si>
  <si>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</si>
  <si>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</si>
  <si>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</si>
  <si>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</si>
  <si>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</si>
  <si>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</si>
  <si>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</si>
  <si>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</si>
  <si>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</si>
  <si>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</si>
  <si>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</si>
  <si>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</si>
  <si>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</si>
  <si>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</si>
  <si>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</si>
  <si>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</si>
  <si>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</si>
  <si>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</si>
  <si>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</si>
  <si>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</si>
  <si>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</si>
  <si>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</si>
  <si>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</si>
  <si>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</si>
  <si>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</si>
  <si>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</si>
  <si>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</si>
  <si>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</si>
  <si>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</si>
  <si>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</si>
  <si>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</si>
  <si>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</si>
  <si>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</si>
  <si>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</si>
  <si>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</si>
  <si>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</si>
  <si>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</si>
  <si>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</si>
  <si>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</si>
  <si>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</si>
  <si>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</si>
  <si>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</si>
  <si>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</si>
  <si>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</si>
  <si>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</si>
  <si>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</si>
  <si>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</si>
  <si>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</si>
  <si>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</si>
  <si>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</si>
  <si>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</si>
  <si>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</si>
  <si>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</si>
  <si>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</si>
  <si>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</si>
  <si>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</si>
  <si>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</si>
  <si>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</si>
  <si>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</si>
  <si>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</si>
  <si>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</si>
  <si>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</si>
  <si>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</si>
  <si>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</si>
  <si>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</si>
  <si>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</si>
  <si>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</si>
  <si>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</si>
  <si>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</si>
  <si>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</si>
  <si>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</si>
  <si>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</si>
  <si>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</si>
  <si>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</si>
  <si>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</si>
  <si>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</si>
  <si>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</si>
  <si>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</si>
  <si>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</si>
  <si>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</si>
  <si>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</si>
  <si>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</si>
  <si>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</si>
  <si>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</si>
  <si>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</si>
  <si>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</si>
  <si>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</si>
  <si>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</si>
  <si>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</si>
  <si>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</si>
  <si>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</si>
  <si>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</si>
  <si>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</si>
  <si>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</si>
  <si>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</si>
  <si>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</si>
  <si>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</si>
  <si>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</si>
  <si>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</si>
  <si>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</si>
  <si>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</si>
  <si>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</si>
  <si>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</si>
  <si>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</si>
  <si>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</si>
  <si>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</si>
  <si>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</si>
  <si>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</si>
  <si>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</si>
  <si>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</si>
  <si>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</si>
  <si>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</si>
  <si>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</si>
  <si>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</si>
  <si>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</si>
  <si>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</si>
  <si>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</si>
  <si>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</si>
  <si>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</si>
  <si>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</si>
  <si>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</si>
  <si>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</si>
  <si>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</si>
  <si>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</si>
  <si>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</si>
  <si>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</si>
  <si>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</si>
  <si>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</si>
  <si>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</si>
  <si>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</si>
  <si>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</si>
  <si>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</si>
  <si>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</si>
  <si>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</si>
  <si>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</si>
  <si>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</si>
  <si>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</si>
  <si>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</si>
  <si>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</si>
  <si>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</si>
  <si>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</si>
  <si>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</si>
  <si>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</si>
  <si>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</si>
  <si>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</si>
  <si>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</si>
  <si>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</si>
  <si>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</si>
  <si>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</si>
  <si>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</si>
  <si>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</si>
  <si>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</si>
  <si>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</si>
  <si>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</si>
  <si>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</si>
  <si>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</si>
  <si>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</si>
  <si>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</si>
  <si>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</si>
  <si>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</si>
  <si>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</si>
  <si>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</si>
  <si>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</si>
  <si>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</si>
  <si>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</si>
  <si>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</si>
  <si>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</si>
  <si>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</si>
  <si>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</si>
  <si>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</si>
  <si>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</si>
  <si>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</si>
  <si>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</si>
  <si>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</si>
  <si>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</si>
  <si>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</si>
  <si>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</si>
  <si>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</si>
  <si>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</si>
  <si>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</si>
  <si>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</si>
  <si>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</si>
  <si>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</si>
  <si>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</si>
  <si>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</si>
  <si>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</si>
  <si>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</si>
  <si>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</si>
  <si>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</si>
  <si>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</si>
  <si>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</si>
  <si>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</si>
  <si>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</si>
  <si>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</si>
  <si>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</si>
  <si>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</si>
  <si>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</si>
  <si>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</si>
  <si>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</si>
  <si>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</si>
  <si>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</si>
  <si>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</si>
  <si>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</si>
  <si>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</si>
  <si>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</si>
  <si>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</si>
  <si>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</si>
  <si>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</si>
  <si>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</si>
  <si>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</si>
  <si>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</si>
  <si>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</si>
  <si>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</si>
  <si>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</si>
  <si>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</si>
  <si>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</si>
  <si>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</si>
  <si>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</si>
  <si>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</si>
  <si>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</si>
  <si>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</si>
  <si>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</si>
  <si>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</si>
  <si>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</si>
  <si>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</si>
  <si>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</si>
  <si>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</si>
  <si>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</si>
  <si>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</si>
  <si>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</si>
  <si>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</si>
  <si>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</si>
  <si>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</si>
  <si>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</si>
  <si>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</si>
  <si>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</si>
  <si>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</si>
  <si>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</si>
  <si>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</si>
  <si>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</si>
  <si>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</si>
  <si>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</si>
  <si>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</si>
  <si>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</si>
  <si>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</si>
  <si>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</si>
  <si>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</si>
  <si>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</si>
  <si>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</si>
  <si>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</si>
  <si>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</si>
  <si>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</si>
  <si>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</si>
  <si>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</si>
  <si>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</si>
  <si>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</si>
  <si>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</si>
  <si>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</si>
  <si>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</si>
  <si>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</si>
  <si>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</si>
  <si>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</si>
  <si>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</si>
  <si>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</si>
  <si>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</si>
  <si>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</si>
  <si>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</si>
  <si>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</si>
  <si>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</si>
  <si>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</si>
  <si>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</si>
  <si>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</si>
  <si>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</si>
  <si>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</si>
  <si>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</si>
  <si>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</si>
  <si>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</si>
  <si>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</si>
  <si>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</si>
  <si>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</si>
  <si>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</si>
  <si>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</si>
  <si>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</si>
  <si>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</si>
  <si>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</si>
  <si>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</si>
  <si>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</si>
  <si>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</si>
  <si>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</si>
  <si>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</si>
  <si>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</si>
  <si>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</si>
  <si>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</si>
  <si>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</si>
  <si>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</si>
  <si>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</si>
  <si>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</si>
  <si>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</si>
  <si>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</si>
  <si>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</si>
  <si>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</si>
  <si>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</si>
  <si>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</si>
  <si>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</si>
  <si>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</si>
  <si>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</si>
  <si>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</si>
  <si>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</si>
  <si>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</si>
  <si>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</si>
  <si>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</si>
  <si>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</si>
  <si>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</si>
  <si>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</si>
  <si>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</si>
  <si>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</si>
  <si>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</si>
  <si>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</si>
  <si>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</si>
  <si>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</si>
  <si>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</si>
  <si>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</si>
  <si>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</si>
  <si>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</si>
  <si>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</si>
  <si>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</si>
  <si>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</si>
  <si>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</si>
  <si>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</si>
  <si>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</si>
  <si>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</si>
  <si>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</si>
  <si>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</si>
  <si>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</si>
  <si>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</si>
  <si>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</si>
  <si>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</si>
  <si>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</si>
  <si>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</si>
  <si>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</si>
  <si>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</si>
  <si>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</si>
  <si>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</si>
  <si>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</si>
  <si>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</si>
  <si>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</si>
  <si>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</si>
  <si>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</si>
  <si>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</si>
  <si>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</si>
  <si>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</si>
  <si>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</si>
  <si>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</si>
  <si>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</si>
  <si>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</si>
  <si>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</si>
  <si>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</si>
  <si>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</si>
  <si>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</si>
  <si>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</si>
  <si>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</si>
  <si>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</si>
  <si>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</si>
  <si>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</si>
  <si>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</si>
  <si>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</si>
  <si>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</si>
  <si>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</si>
  <si>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</si>
  <si>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</si>
  <si>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</si>
  <si>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</si>
  <si>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</si>
  <si>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</si>
  <si>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</si>
  <si>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</si>
  <si>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</si>
  <si>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</si>
  <si>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</si>
  <si>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</si>
  <si>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</si>
  <si>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</si>
  <si>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</si>
  <si>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</si>
  <si>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</si>
  <si>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</si>
  <si>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</si>
  <si>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</si>
  <si>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</si>
  <si>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</si>
  <si>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</si>
  <si>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</si>
  <si>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</si>
  <si>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</si>
  <si>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</si>
  <si>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</si>
  <si>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</si>
  <si>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</si>
  <si>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</si>
  <si>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</si>
  <si>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</si>
  <si>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</si>
  <si>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</si>
  <si>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</si>
  <si>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</si>
  <si>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</si>
  <si>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</si>
  <si>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</si>
  <si>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</si>
  <si>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</si>
  <si>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</si>
  <si>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</si>
  <si>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</si>
  <si>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</si>
  <si>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</si>
  <si>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</si>
  <si>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</si>
  <si>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</si>
  <si>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</si>
  <si>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</si>
  <si>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</si>
  <si>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</si>
  <si>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</si>
  <si>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</si>
  <si>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</si>
  <si>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</si>
  <si>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</si>
  <si>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</si>
  <si>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</si>
  <si>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</si>
  <si>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</si>
  <si>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</si>
  <si>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</si>
  <si>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</si>
  <si>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</si>
  <si>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</si>
  <si>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</si>
  <si>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</si>
  <si>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</si>
  <si>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</si>
  <si>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</si>
  <si>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</si>
  <si>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</si>
  <si>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</si>
  <si>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</si>
  <si>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</si>
  <si>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</si>
  <si>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</si>
  <si>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</si>
  <si>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</si>
  <si>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</si>
  <si>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</si>
  <si>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</si>
  <si>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</si>
  <si>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</si>
  <si>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</si>
  <si>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</si>
  <si>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</si>
  <si>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</si>
  <si>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</si>
  <si>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</si>
  <si>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</si>
  <si>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</si>
  <si>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</si>
  <si>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</si>
  <si>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</si>
  <si>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</si>
  <si>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</si>
  <si>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</si>
  <si>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</si>
  <si>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</si>
  <si>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</si>
  <si>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</si>
  <si>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</si>
  <si>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</si>
  <si>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</si>
  <si>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</si>
  <si>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</si>
  <si>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</si>
  <si>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</si>
  <si>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</si>
  <si>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</si>
  <si>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</si>
  <si>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</si>
  <si>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</si>
  <si>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</si>
  <si>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</si>
  <si>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</si>
  <si>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</si>
  <si>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</si>
  <si>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</si>
  <si>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</si>
  <si>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</si>
  <si>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</si>
  <si>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</si>
  <si>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</si>
  <si>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</si>
  <si>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</si>
  <si>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</si>
  <si>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</si>
  <si>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</si>
  <si>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</si>
  <si>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</si>
  <si>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</si>
  <si>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</si>
  <si>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</si>
  <si>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</si>
  <si>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</si>
  <si>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</si>
  <si>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</si>
  <si>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</si>
  <si>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</si>
  <si>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</si>
  <si>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</si>
  <si>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</si>
  <si>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</si>
  <si>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</si>
  <si>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</si>
  <si>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</si>
  <si>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</si>
  <si>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</si>
  <si>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</si>
  <si>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</si>
  <si>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</si>
  <si>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</si>
  <si>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</si>
  <si>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</si>
  <si>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</si>
  <si>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</si>
  <si>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</si>
  <si>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</si>
  <si>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</si>
  <si>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</si>
  <si>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</si>
  <si>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</si>
  <si>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</si>
  <si>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</si>
  <si>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</si>
  <si>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</si>
  <si>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</si>
  <si>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</si>
  <si>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</si>
  <si>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</si>
  <si>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</si>
  <si>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</si>
  <si>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</si>
  <si>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</si>
  <si>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</si>
  <si>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</si>
  <si>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</si>
  <si>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</si>
  <si>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</si>
  <si>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</si>
  <si>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</si>
  <si>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</si>
  <si>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</si>
  <si>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</si>
  <si>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</si>
  <si>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</si>
  <si>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</si>
  <si>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</si>
  <si>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</si>
  <si>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</si>
  <si>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</si>
  <si>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</si>
  <si>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</si>
  <si>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</si>
  <si>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</si>
  <si>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</si>
  <si>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</si>
  <si>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</si>
  <si>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</si>
  <si>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</si>
  <si>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</si>
  <si>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</si>
  <si>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</si>
  <si>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</si>
  <si>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</si>
  <si>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</si>
  <si>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</si>
  <si>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</si>
  <si>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</si>
  <si>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</si>
  <si>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</si>
  <si>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</si>
  <si>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</si>
  <si>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</si>
  <si>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</si>
  <si>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</si>
  <si>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</si>
  <si>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</si>
  <si>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</si>
  <si>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</si>
  <si>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</si>
  <si>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</si>
  <si>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</si>
  <si>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</si>
  <si>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</si>
  <si>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</si>
  <si>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</si>
  <si>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</si>
  <si>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</si>
  <si>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</si>
  <si>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</si>
  <si>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</si>
  <si>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</si>
  <si>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</si>
  <si>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</si>
  <si>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</si>
  <si>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</si>
  <si>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</si>
  <si>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</si>
  <si>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</si>
  <si>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</si>
  <si>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</si>
  <si>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</si>
  <si>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</si>
  <si>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</si>
  <si>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</si>
  <si>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</si>
  <si>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</si>
  <si>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</si>
  <si>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</si>
  <si>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</si>
  <si>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</si>
  <si>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</si>
  <si>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</si>
  <si>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</si>
  <si>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</si>
  <si>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</si>
  <si>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</si>
  <si>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</si>
  <si>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</si>
  <si>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</si>
  <si>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</si>
  <si>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</si>
  <si>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</si>
  <si>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</si>
  <si>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</si>
  <si>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</si>
  <si>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</si>
  <si>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</si>
  <si>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</si>
  <si>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</si>
  <si>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</si>
  <si>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</si>
  <si>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</si>
  <si>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</si>
  <si>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</si>
  <si>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</si>
  <si>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</si>
  <si>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</si>
  <si>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</si>
  <si>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</si>
  <si>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</si>
  <si>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</si>
  <si>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</si>
  <si>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</si>
  <si>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</si>
  <si>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</si>
  <si>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</si>
  <si>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</si>
  <si>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</si>
  <si>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</si>
  <si>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</si>
  <si>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</si>
  <si>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</si>
  <si>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</si>
  <si>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</si>
  <si>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</si>
  <si>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</si>
  <si>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</si>
  <si>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</si>
  <si>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</si>
  <si>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</si>
  <si>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</si>
  <si>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</si>
  <si>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</si>
  <si>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</si>
  <si>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</si>
  <si>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</si>
  <si>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</si>
  <si>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</si>
  <si>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</si>
  <si>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</si>
  <si>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</si>
  <si>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</si>
  <si>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</si>
  <si>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</si>
  <si>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</si>
  <si>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</si>
  <si>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</si>
  <si>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</si>
  <si>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</si>
  <si>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</si>
  <si>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</si>
  <si>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</si>
  <si>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</si>
  <si>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</si>
  <si>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</si>
  <si>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</si>
  <si>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</si>
  <si>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</si>
  <si>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</si>
  <si>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</si>
  <si>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</si>
  <si>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</si>
  <si>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</si>
  <si>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</si>
  <si>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</si>
  <si>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</si>
  <si>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</si>
  <si>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</si>
  <si>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</si>
  <si>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</si>
  <si>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</si>
  <si>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</si>
  <si>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</si>
  <si>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</si>
  <si>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</si>
  <si>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</si>
  <si>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</si>
  <si>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</si>
  <si>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</si>
  <si>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</si>
  <si>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</si>
  <si>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</si>
  <si>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</si>
  <si>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</si>
  <si>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</si>
  <si>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</si>
  <si>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</si>
  <si>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</si>
  <si>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</si>
  <si>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</si>
  <si>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</si>
  <si>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</si>
  <si>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</si>
  <si>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</si>
  <si>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</si>
  <si>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</si>
  <si>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</si>
  <si>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</si>
  <si>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</si>
  <si>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</si>
  <si>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</si>
  <si>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</si>
  <si>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</si>
  <si>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</si>
  <si>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</si>
  <si>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</si>
  <si>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</si>
  <si>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</si>
  <si>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</si>
  <si>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</si>
  <si>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</si>
  <si>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</si>
  <si>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</si>
  <si>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</si>
  <si>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</si>
  <si>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</si>
  <si>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</si>
  <si>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</si>
  <si>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</si>
  <si>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</si>
  <si>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</si>
  <si>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</si>
  <si>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</si>
  <si>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</si>
  <si>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</si>
  <si>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</si>
  <si>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</si>
  <si>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</si>
  <si>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</si>
  <si>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</si>
  <si>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</si>
  <si>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</si>
  <si>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</si>
  <si>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</si>
  <si>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</si>
  <si>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</si>
  <si>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</si>
  <si>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</si>
  <si>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</si>
  <si>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</si>
  <si>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</si>
  <si>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</si>
  <si>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</si>
  <si>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</si>
  <si>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</si>
  <si>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</si>
  <si>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</si>
  <si>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</si>
  <si>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</si>
  <si>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</si>
  <si>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</si>
  <si>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</si>
  <si>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</si>
  <si>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</si>
  <si>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</si>
  <si>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</si>
  <si>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</si>
  <si>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</si>
  <si>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</si>
  <si>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</si>
  <si>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</si>
  <si>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</si>
  <si>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</si>
  <si>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</si>
  <si>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</si>
  <si>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</si>
  <si>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</si>
  <si>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</si>
  <si>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</si>
  <si>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</si>
  <si>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</si>
  <si>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</si>
  <si>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</si>
  <si>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</si>
  <si>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</si>
  <si>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</si>
  <si>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</si>
  <si>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</si>
  <si>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</si>
  <si>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</si>
  <si>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</si>
  <si>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</si>
  <si>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</si>
  <si>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</si>
  <si>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</si>
  <si>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</si>
  <si>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</si>
  <si>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</si>
  <si>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</si>
  <si>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</si>
  <si>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</si>
  <si>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</si>
  <si>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</si>
  <si>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</si>
  <si>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</si>
  <si>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</si>
  <si>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</si>
  <si>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</si>
  <si>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</si>
  <si>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</si>
  <si>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</si>
  <si>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</si>
  <si>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</si>
  <si>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</si>
  <si>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</si>
  <si>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</si>
  <si>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</si>
  <si>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</si>
  <si>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</si>
  <si>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</si>
  <si>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</si>
  <si>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</si>
  <si>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</si>
  <si>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</si>
  <si>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</si>
  <si>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</si>
  <si>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</si>
  <si>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</si>
  <si>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</si>
  <si>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</si>
  <si>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</si>
  <si>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</si>
  <si>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</si>
  <si>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</si>
  <si>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</si>
  <si>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</si>
  <si>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</si>
  <si>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</si>
  <si>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</si>
  <si>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</si>
  <si>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</si>
  <si>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</si>
  <si>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</si>
  <si>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</si>
  <si>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</si>
  <si>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</si>
  <si>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</si>
  <si>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</si>
  <si>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</si>
  <si>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</si>
  <si>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</si>
  <si>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</si>
  <si>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</si>
  <si>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</si>
  <si>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</si>
  <si>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</si>
  <si>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</si>
  <si>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</si>
  <si>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</si>
  <si>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</si>
  <si>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</si>
  <si>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</si>
  <si>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</si>
  <si>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</si>
  <si>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</si>
  <si>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</si>
  <si>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</si>
  <si>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</si>
  <si>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</si>
  <si>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</si>
  <si>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</si>
  <si>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</si>
  <si>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</si>
  <si>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</si>
  <si>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</si>
  <si>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</si>
  <si>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</si>
  <si>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</si>
  <si>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</si>
  <si>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</si>
  <si>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</si>
  <si>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</si>
  <si>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</si>
  <si>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</si>
  <si>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</si>
  <si>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</si>
  <si>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</si>
  <si>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</si>
  <si>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</si>
  <si>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</si>
  <si>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</si>
  <si>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</si>
  <si>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</si>
  <si>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</si>
  <si>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</si>
  <si>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</si>
  <si>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</si>
  <si>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</si>
  <si>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</si>
  <si>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</si>
  <si>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</si>
  <si>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</si>
  <si>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</si>
  <si>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</si>
  <si>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</si>
  <si>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</si>
  <si>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</si>
  <si>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</si>
  <si>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</si>
  <si>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</si>
  <si>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</si>
  <si>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</si>
  <si>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</si>
  <si>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</si>
  <si>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</si>
  <si>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</si>
  <si>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</si>
  <si>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</si>
  <si>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</si>
  <si>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</si>
  <si>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</si>
  <si>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</si>
  <si>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</si>
  <si>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</si>
  <si>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</si>
  <si>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</si>
  <si>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</si>
  <si>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</si>
  <si>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</si>
  <si>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</si>
  <si>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</si>
  <si>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</si>
  <si>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</si>
  <si>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</si>
  <si>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</si>
  <si>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</si>
  <si>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</si>
  <si>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</si>
  <si>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</si>
  <si>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</si>
  <si>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</si>
  <si>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</si>
  <si>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</si>
  <si>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</si>
  <si>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</si>
  <si>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</si>
  <si>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</si>
  <si>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</si>
  <si>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</si>
  <si>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</si>
  <si>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</si>
  <si>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</si>
  <si>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</si>
  <si>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</si>
  <si>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</si>
  <si>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</si>
  <si>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</si>
  <si>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</si>
  <si>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</si>
  <si>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</si>
  <si>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</si>
  <si>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</si>
  <si>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</si>
  <si>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</si>
  <si>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</si>
  <si>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</si>
  <si>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</si>
  <si>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</si>
  <si>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</si>
  <si>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</si>
  <si>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</si>
  <si>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</si>
  <si>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</si>
  <si>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</si>
  <si>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</si>
  <si>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</si>
  <si>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</si>
  <si>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</si>
  <si>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</si>
  <si>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</si>
  <si>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</si>
  <si>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</si>
  <si>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</si>
  <si>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</si>
  <si>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</si>
  <si>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</si>
  <si>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</si>
  <si>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</si>
  <si>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</si>
  <si>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</si>
  <si>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</si>
  <si>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</si>
  <si>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</si>
  <si>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</si>
  <si>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</si>
  <si>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</si>
  <si>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</si>
  <si>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</si>
  <si>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</si>
  <si>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</si>
  <si>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</si>
  <si>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</si>
  <si>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</si>
  <si>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</si>
  <si>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</si>
  <si>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</si>
  <si>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</si>
  <si>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</si>
  <si>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</si>
  <si>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</si>
  <si>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</si>
  <si>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</si>
  <si>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</si>
  <si>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</si>
  <si>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</si>
  <si>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</si>
  <si>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</si>
  <si>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</si>
  <si>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</si>
  <si>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</si>
  <si>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</si>
  <si>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</si>
  <si>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</si>
  <si>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</si>
  <si>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</si>
  <si>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</si>
  <si>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</si>
  <si>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</si>
  <si>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</si>
  <si>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</si>
  <si>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</si>
  <si>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</si>
  <si>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</si>
  <si>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</si>
  <si>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</si>
  <si>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</si>
  <si>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</si>
  <si>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</si>
  <si>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</si>
  <si>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</si>
  <si>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</si>
  <si>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</si>
  <si>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</si>
  <si>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</si>
  <si>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</si>
  <si>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</si>
  <si>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</si>
  <si>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</si>
  <si>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</si>
  <si>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</si>
  <si>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</si>
  <si>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</si>
  <si>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</si>
  <si>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</si>
  <si>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</si>
  <si>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</si>
  <si>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</si>
  <si>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</si>
  <si>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</si>
  <si>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</si>
  <si>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</si>
  <si>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</si>
  <si>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</si>
  <si>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</si>
  <si>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</si>
  <si>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</si>
  <si>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</si>
  <si>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</si>
  <si>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</si>
  <si>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</si>
  <si>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</si>
  <si>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</si>
  <si>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</si>
  <si>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</si>
  <si>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</si>
  <si>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</si>
  <si>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</si>
  <si>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</si>
  <si>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</si>
  <si>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</si>
  <si>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</si>
  <si>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</si>
  <si>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</si>
  <si>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</si>
  <si>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</si>
  <si>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</si>
  <si>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</si>
  <si>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</si>
  <si>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</si>
  <si>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</si>
  <si>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</si>
  <si>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</si>
  <si>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</si>
  <si>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</si>
  <si>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</si>
  <si>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</si>
  <si>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</si>
  <si>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</si>
  <si>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</si>
  <si>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</si>
  <si>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</si>
  <si>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</si>
  <si>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</si>
  <si>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</si>
  <si>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</si>
  <si>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</si>
  <si>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</si>
  <si>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</si>
  <si>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</si>
  <si>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</si>
  <si>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</si>
  <si>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</si>
  <si>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</si>
  <si>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</si>
  <si>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</si>
  <si>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</si>
  <si>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</si>
  <si>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</si>
  <si>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</si>
  <si>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</si>
  <si>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</si>
  <si>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</si>
  <si>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</si>
  <si>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</si>
  <si>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</si>
  <si>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</si>
  <si>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</si>
  <si>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</si>
  <si>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</si>
  <si>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</si>
  <si>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</si>
  <si>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</si>
  <si>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</si>
  <si>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</si>
  <si>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</si>
  <si>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</si>
  <si>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</si>
  <si>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</si>
  <si>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</si>
  <si>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</si>
  <si>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</si>
  <si>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</si>
  <si>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</si>
  <si>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</si>
  <si>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</si>
  <si>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</si>
  <si>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</si>
  <si>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</si>
  <si>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</si>
  <si>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</si>
  <si>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</si>
  <si>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</si>
  <si>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</si>
  <si>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</si>
  <si>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</si>
  <si>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</si>
  <si>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</si>
  <si>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</si>
  <si>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</si>
  <si>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</si>
  <si>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</si>
  <si>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</si>
  <si>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</si>
  <si>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</si>
  <si>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</si>
  <si>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</si>
  <si>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</si>
  <si>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</si>
  <si>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</si>
  <si>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</si>
  <si>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</si>
  <si>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</si>
  <si>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</si>
  <si>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</si>
  <si>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</si>
  <si>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</si>
  <si>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</si>
  <si>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</si>
  <si>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</si>
  <si>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</si>
  <si>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</si>
  <si>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</si>
  <si>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</si>
  <si>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</si>
  <si>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</si>
  <si>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</si>
  <si>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</si>
  <si>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</si>
  <si>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</si>
  <si>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</si>
  <si>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</si>
  <si>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</si>
  <si>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</si>
  <si>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</si>
  <si>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</si>
  <si>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</si>
  <si>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</si>
  <si>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</si>
  <si>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</si>
  <si>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</si>
  <si>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</si>
  <si>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</si>
  <si>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</si>
  <si>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</si>
  <si>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</si>
  <si>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</si>
  <si>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</si>
  <si>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</si>
  <si>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</si>
  <si>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</si>
  <si>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</si>
  <si>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</si>
  <si>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</si>
  <si>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</si>
  <si>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</si>
  <si>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</si>
  <si>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</si>
  <si>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</si>
  <si>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</si>
  <si>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</si>
  <si>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</si>
  <si>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</si>
  <si>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</si>
  <si>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</si>
  <si>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</si>
  <si>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</si>
  <si>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</si>
  <si>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</si>
  <si>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</si>
  <si>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</si>
  <si>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</si>
  <si>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</si>
  <si>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</si>
  <si>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</si>
  <si>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</si>
  <si>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</si>
  <si>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</si>
  <si>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</si>
  <si>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</si>
  <si>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</si>
  <si>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</si>
  <si>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</si>
  <si>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</si>
  <si>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</si>
  <si>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</si>
  <si>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</si>
  <si>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</si>
  <si>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</si>
  <si>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</si>
  <si>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</si>
  <si>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</si>
  <si>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</si>
  <si>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</si>
  <si>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</si>
  <si>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</si>
  <si>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</si>
  <si>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</si>
  <si>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</si>
  <si>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</si>
  <si>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</si>
  <si>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</si>
  <si>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</si>
  <si>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</si>
  <si>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</si>
  <si>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</si>
  <si>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</si>
  <si>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</si>
  <si>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</si>
  <si>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</si>
  <si>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</si>
  <si>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</si>
  <si>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</si>
  <si>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</si>
  <si>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</si>
  <si>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</si>
  <si>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</si>
  <si>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</si>
  <si>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</si>
  <si>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</si>
  <si>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</si>
  <si>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</si>
  <si>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</si>
  <si>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</si>
  <si>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</si>
  <si>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</si>
  <si>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</si>
  <si>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</si>
  <si>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</si>
  <si>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</si>
  <si>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</si>
  <si>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</si>
  <si>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</si>
  <si>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</si>
  <si>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</si>
  <si>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</si>
  <si>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</si>
  <si>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</si>
  <si>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</si>
  <si>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</si>
  <si>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</si>
  <si>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</si>
  <si>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</si>
  <si>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</si>
  <si>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</si>
  <si>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</si>
  <si>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</si>
  <si>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</si>
  <si>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</si>
  <si>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</si>
  <si>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</si>
  <si>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</si>
  <si>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</si>
  <si>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</si>
  <si>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</si>
  <si>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</si>
  <si>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</si>
  <si>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</si>
  <si>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</si>
  <si>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</si>
  <si>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</si>
  <si>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</si>
  <si>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</si>
  <si>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</si>
  <si>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</si>
  <si>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</si>
  <si>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</si>
  <si>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</si>
  <si>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</si>
  <si>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</si>
  <si>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</si>
  <si>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</si>
  <si>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</si>
  <si>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</si>
  <si>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</si>
  <si>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</si>
  <si>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</si>
  <si>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</si>
  <si>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</si>
  <si>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</si>
  <si>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</si>
  <si>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</si>
  <si>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</si>
  <si>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</si>
  <si>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</si>
  <si>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</si>
  <si>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</si>
  <si>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</si>
  <si>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</si>
  <si>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</si>
  <si>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</si>
  <si>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</si>
  <si>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</si>
  <si>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</si>
  <si>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</si>
  <si>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</si>
  <si>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</si>
  <si>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</si>
  <si>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</si>
  <si>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</si>
  <si>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</si>
  <si>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</si>
  <si>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</si>
  <si>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</si>
  <si>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</si>
  <si>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</si>
  <si>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</si>
  <si>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</si>
  <si>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</si>
  <si>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</si>
  <si>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</si>
  <si>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</si>
  <si>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</si>
  <si>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</si>
  <si>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</si>
  <si>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</si>
  <si>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</si>
  <si>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</si>
  <si>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</si>
  <si>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</si>
  <si>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</si>
  <si>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</si>
  <si>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</si>
  <si>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</si>
  <si>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</si>
  <si>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</si>
  <si>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</si>
  <si>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</si>
  <si>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</si>
  <si>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</si>
  <si>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</si>
  <si>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</si>
  <si>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</si>
  <si>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</si>
  <si>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</si>
  <si>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</si>
  <si>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</si>
  <si>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</si>
  <si>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</si>
  <si>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</si>
  <si>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</si>
  <si>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</si>
  <si>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</si>
  <si>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</si>
  <si>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</si>
  <si>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</si>
  <si>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</si>
  <si>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</si>
  <si>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</si>
  <si>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</si>
  <si>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</si>
  <si>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</si>
  <si>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</si>
  <si>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</si>
  <si>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</si>
  <si>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</si>
  <si>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</si>
  <si>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</si>
  <si>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</si>
  <si>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</si>
  <si>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</si>
  <si>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</si>
  <si>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</si>
  <si>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</si>
  <si>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</si>
  <si>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</si>
  <si>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</si>
  <si>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</si>
  <si>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</si>
  <si>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</si>
  <si>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</si>
  <si>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</si>
  <si>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</si>
  <si>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</si>
  <si>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</si>
  <si>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</si>
  <si>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</si>
  <si>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</si>
  <si>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</si>
  <si>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</si>
  <si>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</si>
  <si>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</si>
  <si>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</si>
  <si>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</si>
  <si>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</si>
  <si>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</si>
  <si>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</si>
  <si>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</si>
  <si>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</si>
  <si>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</si>
  <si>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</si>
  <si>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</si>
  <si>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</si>
  <si>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</si>
  <si>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</si>
  <si>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</si>
  <si>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</si>
  <si>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</si>
  <si>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</si>
  <si>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</si>
  <si>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</si>
  <si>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</si>
  <si>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</si>
  <si>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</si>
  <si>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</si>
  <si>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</si>
  <si>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</si>
  <si>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</si>
  <si>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</si>
  <si>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</si>
  <si>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</si>
  <si>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</si>
  <si>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</si>
  <si>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</si>
  <si>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</si>
  <si>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</si>
  <si>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</si>
  <si>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</si>
  <si>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</si>
  <si>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</si>
  <si>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</si>
  <si>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</si>
  <si>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</si>
  <si>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</si>
  <si>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</si>
  <si>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</si>
  <si>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</si>
  <si>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</si>
  <si>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</si>
  <si>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</si>
  <si>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</si>
  <si>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</si>
  <si>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</si>
  <si>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</si>
  <si>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</si>
  <si>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</si>
  <si>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</si>
  <si>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</si>
  <si>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</si>
  <si>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</si>
  <si>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</si>
  <si>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</si>
  <si>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</si>
  <si>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</si>
  <si>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</si>
  <si>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</si>
  <si>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</si>
  <si>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</si>
  <si>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</si>
  <si>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</si>
  <si>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</si>
  <si>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</si>
  <si>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</si>
  <si>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</si>
  <si>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</si>
  <si>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</si>
  <si>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</si>
  <si>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</si>
  <si>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</si>
  <si>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</si>
  <si>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</si>
  <si>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</si>
  <si>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</si>
  <si>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</si>
  <si>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</si>
  <si>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</si>
  <si>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</si>
  <si>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</si>
  <si>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</si>
  <si>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</si>
  <si>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</si>
  <si>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</si>
  <si>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</si>
  <si>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</si>
  <si>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</si>
  <si>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</si>
  <si>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</si>
  <si>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</si>
  <si>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</si>
  <si>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</si>
  <si>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</si>
  <si>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</si>
  <si>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</si>
  <si>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</si>
  <si>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</si>
  <si>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</si>
  <si>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</si>
  <si>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</si>
  <si>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</si>
  <si>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</si>
  <si>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</si>
  <si>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</si>
  <si>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</si>
  <si>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</si>
  <si>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</si>
  <si>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</si>
  <si>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</si>
  <si>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</si>
  <si>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</si>
  <si>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</si>
  <si>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</si>
  <si>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</si>
  <si>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</si>
  <si>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</si>
  <si>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</si>
  <si>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</si>
  <si>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</si>
  <si>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</si>
  <si>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</si>
  <si>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</si>
  <si>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</si>
  <si>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</si>
  <si>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</si>
  <si>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</si>
  <si>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</si>
  <si>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</si>
  <si>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</si>
  <si>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</si>
  <si>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</si>
  <si>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</si>
  <si>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</si>
  <si>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</si>
  <si>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</si>
  <si>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</si>
  <si>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</si>
  <si>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</si>
  <si>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</si>
  <si>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</si>
  <si>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</si>
  <si>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</si>
  <si>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</si>
  <si>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</si>
  <si>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</si>
  <si>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</si>
  <si>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</si>
  <si>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</si>
  <si>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</si>
  <si>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</si>
  <si>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</si>
  <si>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</si>
  <si>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</si>
  <si>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</si>
  <si>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</si>
  <si>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</si>
  <si>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</si>
  <si>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</si>
  <si>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</si>
  <si>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</si>
  <si>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</si>
  <si>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</si>
  <si>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</si>
  <si>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</si>
  <si>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</si>
  <si>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</si>
  <si>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</si>
  <si>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</si>
  <si>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</si>
  <si>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</si>
  <si>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</si>
  <si>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</si>
  <si>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</si>
  <si>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</si>
  <si>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</si>
  <si>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</si>
  <si>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</si>
  <si>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</si>
  <si>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</si>
  <si>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</si>
  <si>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</si>
  <si>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</si>
  <si>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</si>
  <si>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</si>
  <si>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</si>
  <si>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</si>
  <si>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</si>
  <si>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</si>
  <si>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</si>
  <si>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</si>
  <si>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</si>
  <si>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</si>
  <si>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</si>
  <si>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</si>
  <si>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</si>
  <si>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</si>
  <si>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</si>
  <si>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</si>
  <si>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</si>
  <si>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</si>
  <si>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</si>
  <si>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</si>
  <si>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</si>
  <si>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</si>
  <si>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</si>
  <si>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</si>
  <si>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</si>
  <si>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</si>
  <si>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</si>
  <si>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</si>
  <si>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</si>
  <si>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</si>
  <si>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</si>
  <si>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</si>
  <si>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</si>
  <si>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</si>
  <si>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</si>
  <si>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</si>
  <si>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</si>
  <si>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</si>
  <si>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</si>
  <si>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</si>
  <si>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</si>
  <si>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</si>
  <si>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</si>
  <si>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</si>
  <si>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</si>
  <si>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</si>
  <si>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</si>
  <si>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</si>
  <si>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</si>
  <si>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</si>
  <si>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</si>
  <si>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</si>
  <si>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</si>
  <si>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</si>
  <si>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</si>
  <si>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</si>
  <si>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</si>
  <si>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</si>
  <si>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</si>
  <si>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</si>
  <si>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</si>
  <si>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</si>
  <si>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</si>
  <si>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</si>
  <si>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</si>
  <si>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</si>
  <si>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</si>
  <si>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</si>
  <si>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</si>
  <si>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</si>
  <si>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</si>
  <si>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</si>
  <si>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</si>
  <si>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</si>
  <si>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</si>
  <si>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</si>
  <si>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</si>
  <si>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</si>
  <si>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</si>
  <si>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</si>
  <si>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</si>
  <si>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</si>
  <si>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</si>
  <si>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</si>
  <si>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</si>
  <si>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</si>
  <si>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</si>
  <si>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</si>
  <si>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</si>
  <si>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</si>
  <si>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</si>
  <si>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</si>
  <si>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</si>
  <si>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</si>
  <si>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</si>
  <si>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</si>
  <si>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</si>
  <si>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</si>
  <si>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</si>
  <si>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</si>
  <si>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</si>
  <si>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</si>
  <si>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</si>
  <si>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</si>
  <si>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</si>
  <si>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</si>
  <si>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</si>
  <si>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</si>
  <si>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</si>
  <si>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</si>
  <si>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</si>
  <si>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</si>
  <si>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</si>
  <si>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</si>
  <si>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</si>
  <si>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</si>
  <si>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</si>
  <si>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</si>
  <si>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</si>
  <si>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</si>
  <si>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</si>
  <si>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</si>
  <si>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</si>
  <si>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</si>
  <si>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</si>
  <si>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</si>
  <si>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</si>
  <si>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</si>
  <si>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</si>
  <si>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</si>
  <si>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</si>
  <si>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</si>
  <si>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</si>
  <si>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</si>
  <si>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</si>
  <si>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</si>
  <si>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</si>
  <si>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</si>
  <si>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</si>
  <si>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</si>
  <si>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</si>
  <si>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</si>
  <si>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</si>
  <si>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</si>
  <si>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</si>
  <si>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</si>
  <si>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</si>
  <si>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</si>
  <si>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</si>
  <si>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</si>
  <si>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</si>
  <si>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</si>
  <si>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</si>
  <si>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</si>
  <si>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</si>
  <si>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</si>
  <si>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</si>
  <si>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</si>
  <si>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</si>
  <si>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</si>
  <si>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</si>
  <si>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</si>
  <si>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</si>
  <si>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</si>
  <si>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</si>
  <si>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</si>
  <si>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</si>
  <si>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</si>
  <si>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</si>
  <si>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</si>
  <si>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</si>
  <si>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</si>
  <si>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</si>
  <si>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</si>
  <si>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</si>
  <si>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</si>
  <si>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</si>
  <si>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</si>
  <si>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</si>
  <si>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</si>
  <si>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</si>
  <si>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</si>
  <si>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</si>
  <si>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</si>
  <si>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</si>
  <si>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</si>
  <si>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</si>
  <si>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</si>
  <si>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</si>
  <si>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</si>
  <si>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</si>
  <si>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</si>
  <si>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</si>
  <si>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</si>
  <si>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</si>
  <si>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</si>
  <si>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</si>
  <si>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</si>
  <si>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</si>
  <si>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</si>
  <si>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</si>
  <si>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</si>
  <si>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</si>
  <si>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</si>
  <si>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</si>
  <si>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</si>
  <si>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</si>
  <si>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</si>
  <si>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</si>
  <si>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</si>
  <si>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</si>
  <si>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</si>
  <si>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</si>
  <si>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</si>
  <si>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</si>
  <si>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</si>
  <si>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</si>
  <si>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</si>
  <si>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</si>
  <si>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</si>
  <si>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</si>
  <si>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</si>
  <si>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</si>
  <si>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</si>
  <si>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</si>
  <si>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</si>
  <si>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</si>
  <si>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</si>
  <si>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</si>
  <si>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</si>
  <si>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</si>
  <si>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</si>
  <si>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</si>
  <si>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</si>
  <si>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</si>
  <si>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</si>
  <si>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</si>
  <si>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</si>
  <si>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</si>
  <si>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</si>
  <si>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</si>
  <si>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</si>
  <si>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</si>
  <si>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</si>
  <si>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</si>
  <si>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</si>
  <si>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</si>
  <si>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</si>
  <si>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</si>
  <si>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</si>
  <si>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</si>
  <si>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</si>
  <si>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</si>
  <si>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</si>
  <si>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</si>
  <si>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</si>
  <si>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</si>
  <si>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</si>
  <si>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</si>
  <si>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</si>
  <si>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</si>
  <si>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</si>
  <si>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</si>
  <si>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</si>
  <si>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</si>
  <si>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</si>
  <si>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</si>
  <si>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</si>
  <si>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</si>
  <si>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</si>
  <si>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</si>
  <si>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</si>
  <si>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</si>
  <si>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</si>
  <si>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</si>
  <si>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</si>
  <si>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</si>
  <si>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</si>
  <si>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</si>
  <si>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</si>
  <si>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</si>
  <si>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</si>
  <si>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</si>
  <si>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</si>
  <si>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</si>
  <si>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</si>
  <si>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</si>
  <si>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</si>
  <si>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</si>
  <si>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</si>
  <si>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</si>
  <si>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</si>
  <si>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</si>
  <si>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</si>
  <si>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</si>
  <si>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</si>
  <si>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</si>
  <si>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</si>
  <si>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</si>
  <si>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</si>
  <si>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</si>
  <si>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</si>
  <si>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</si>
  <si>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</si>
  <si>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</si>
  <si>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</si>
  <si>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</si>
  <si>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</si>
  <si>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</si>
  <si>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</si>
  <si>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</si>
  <si>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</si>
  <si>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</si>
  <si>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</si>
  <si>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</si>
  <si>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</si>
  <si>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</si>
  <si>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</si>
  <si>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</si>
  <si>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</si>
  <si>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</si>
  <si>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</si>
  <si>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</si>
  <si>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</si>
  <si>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</si>
  <si>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</si>
  <si>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</si>
  <si>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</si>
  <si>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</si>
  <si>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</si>
  <si>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</si>
  <si>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</si>
  <si>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</si>
  <si>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</si>
  <si>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</si>
  <si>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</si>
  <si>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</si>
  <si>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</si>
  <si>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</si>
  <si>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</si>
  <si>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</si>
  <si>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</si>
  <si>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</si>
  <si>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</si>
  <si>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</si>
  <si>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</si>
  <si>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</si>
  <si>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</si>
  <si>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</si>
  <si>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</si>
  <si>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</si>
  <si>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</si>
  <si>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</si>
  <si>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</si>
  <si>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</si>
  <si>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</si>
  <si>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</si>
  <si>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</si>
  <si>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</si>
  <si>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</si>
  <si>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</si>
  <si>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</si>
  <si>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</si>
  <si>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</si>
  <si>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</si>
  <si>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</si>
  <si>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</si>
  <si>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</si>
  <si>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</si>
  <si>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</si>
  <si>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</si>
  <si>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</si>
  <si>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</si>
  <si>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</si>
  <si>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</si>
  <si>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</si>
  <si>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</si>
  <si>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</si>
  <si>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</si>
  <si>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</si>
  <si>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</si>
  <si>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</si>
  <si>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</si>
  <si>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</si>
  <si>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</si>
  <si>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</si>
  <si>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</si>
  <si>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</si>
  <si>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</si>
  <si>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</si>
  <si>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</si>
  <si>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</si>
  <si>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</si>
  <si>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</si>
  <si>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</si>
  <si>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</si>
  <si>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</si>
  <si>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</si>
  <si>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</si>
  <si>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</si>
  <si>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</si>
  <si>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</si>
  <si>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</si>
  <si>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</si>
  <si>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USTANOVA ZA ZDRAVSTVENU NJEGU U KUĆI</t>
  </si>
  <si>
    <t>ZAGREB</t>
  </si>
  <si>
    <t>PRERADOVIĆEVA 17/I</t>
  </si>
  <si>
    <t>Mandica Kerepčić</t>
  </si>
  <si>
    <t>01/487-2257</t>
  </si>
  <si>
    <t>01/487-2265</t>
  </si>
  <si>
    <t>manda.kerepcic@zdravstvena-njega.hr</t>
  </si>
  <si>
    <t>info@zdravstvena-njega.hr</t>
  </si>
  <si>
    <t>Andrea Miškulin,dr.med.</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</si>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</sst>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13276264</v>
      </c>
      <c r="D2" s="63">
        <f>PRRAS!E12</f>
        <v>14043734</v>
      </c>
      <c r="E2" s="63"/>
      <c r="F2" s="63"/>
      <c r="G2" s="64">
        <f t="shared" ref="G2:G65" si="0">(B2/1000)*(C2*1+D2*2)</f>
        <v>41363.732000000004</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25819</v>
      </c>
      <c r="L10" s="50">
        <f>INT(VALUE(RefStr!B6))</f>
        <v>25819</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03226301</v>
      </c>
      <c r="L11" s="50">
        <f>INT(VALUE(RefStr!B8))</f>
        <v>3226301</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USTANOVA ZA ZDRAVSTVENU NJEGU U KUĆI</v>
      </c>
      <c r="L12" s="50">
        <f>LEN(Skriveni!K12)</f>
        <v>36</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10000</v>
      </c>
      <c r="L13" s="50">
        <f>INT(VALUE(RefStr!B12))</f>
        <v>10000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PRERADOVIĆEVA 17/I</v>
      </c>
      <c r="L15" s="50">
        <f>LEN(Skriveni!K15)</f>
        <v>18</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8622</v>
      </c>
      <c r="L17" s="50">
        <f>INT(VALUE(RefStr!B18))</f>
        <v>8622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64192076379</v>
      </c>
      <c r="L21" s="50">
        <f>INT(VALUE(RefStr!K14))</f>
        <v>64192076379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Mandica Kerepčić</v>
      </c>
      <c r="L22" s="50">
        <f>LEN(RefStr!H25)</f>
        <v>16</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01/487-2257</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01/487-2265</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manda.kerepcic@zdravstvena-njega.hr</v>
      </c>
      <c r="L25" s="50">
        <f>LEN(RefStr!H29)</f>
        <v>35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info@zdravstvena-njega.hr</v>
      </c>
      <c r="L26" s="50">
        <f>LEN(RefStr!H31)</f>
        <v>25</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Andrea Miškulin,dr.med.</v>
      </c>
      <c r="L27" s="50">
        <f>LEN(RefStr!H33)</f>
        <v>23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273.994.570,35</v>
      </c>
      <c r="L28" s="50">
        <f>SUM(G2:G1561)</f>
        <v>273994570.34700012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235440792.44900003</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23328629.572999999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13880482.056000002</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672.10399999999993</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1343994.165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0</v>
      </c>
      <c r="D46" s="58">
        <f>PRRAS!E56</f>
        <v>0</v>
      </c>
      <c r="E46" s="58">
        <v>0</v>
      </c>
      <c r="F46" s="58">
        <v>0</v>
      </c>
      <c r="G46" s="59">
        <f t="shared" si="0"/>
        <v>0</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834</v>
      </c>
      <c r="D75" s="58">
        <f>PRRAS!E85</f>
        <v>200</v>
      </c>
      <c r="E75" s="58">
        <v>0</v>
      </c>
      <c r="F75" s="58">
        <v>0</v>
      </c>
      <c r="G75" s="59">
        <f t="shared" si="2"/>
        <v>91.316000000000003</v>
      </c>
      <c r="H75" s="59">
        <f t="shared" si="3"/>
        <v>0</v>
      </c>
      <c r="I75" s="60">
        <v>0</v>
      </c>
    </row>
    <row r="76" spans="1:9" x14ac:dyDescent="0.2">
      <c r="A76" s="57">
        <v>151</v>
      </c>
      <c r="B76" s="58">
        <f>PRRAS!C86</f>
        <v>75</v>
      </c>
      <c r="C76" s="58">
        <f>PRRAS!D86</f>
        <v>834</v>
      </c>
      <c r="D76" s="58">
        <f>PRRAS!E86</f>
        <v>200</v>
      </c>
      <c r="E76" s="58">
        <v>0</v>
      </c>
      <c r="F76" s="58">
        <v>0</v>
      </c>
      <c r="G76" s="59">
        <f t="shared" si="2"/>
        <v>92.55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768</v>
      </c>
      <c r="D78" s="58">
        <f>PRRAS!E88</f>
        <v>200</v>
      </c>
      <c r="E78" s="58">
        <v>0</v>
      </c>
      <c r="F78" s="58">
        <v>0</v>
      </c>
      <c r="G78" s="59">
        <f t="shared" si="2"/>
        <v>89.935999999999993</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66</v>
      </c>
      <c r="D80" s="58">
        <f>PRRAS!E90</f>
        <v>0</v>
      </c>
      <c r="E80" s="58">
        <v>0</v>
      </c>
      <c r="F80" s="58">
        <v>0</v>
      </c>
      <c r="G80" s="59">
        <f t="shared" si="2"/>
        <v>5.2140000000000004</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998683</v>
      </c>
      <c r="D106" s="58">
        <f>PRRAS!E116</f>
        <v>983528</v>
      </c>
      <c r="E106" s="58">
        <v>0</v>
      </c>
      <c r="F106" s="58">
        <v>0</v>
      </c>
      <c r="G106" s="59">
        <f t="shared" si="2"/>
        <v>311402.59499999997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998683</v>
      </c>
      <c r="D112" s="58">
        <f>PRRAS!E122</f>
        <v>983528</v>
      </c>
      <c r="E112" s="58">
        <v>0</v>
      </c>
      <c r="F112" s="58">
        <v>0</v>
      </c>
      <c r="G112" s="59">
        <f t="shared" si="2"/>
        <v>329197.02899999998</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998683</v>
      </c>
      <c r="D117" s="58">
        <f>PRRAS!E127</f>
        <v>983528</v>
      </c>
      <c r="E117" s="58">
        <v>0</v>
      </c>
      <c r="F117" s="58">
        <v>0</v>
      </c>
      <c r="G117" s="59">
        <f t="shared" si="2"/>
        <v>344025.72400000005</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188685</v>
      </c>
      <c r="D124" s="58">
        <f>PRRAS!E134</f>
        <v>153045</v>
      </c>
      <c r="E124" s="58">
        <v>0</v>
      </c>
      <c r="F124" s="58">
        <v>0</v>
      </c>
      <c r="G124" s="59">
        <f t="shared" si="2"/>
        <v>60857.324999999997</v>
      </c>
      <c r="H124" s="59">
        <f t="shared" si="3"/>
        <v>0</v>
      </c>
      <c r="I124" s="60">
        <v>0</v>
      </c>
    </row>
    <row r="125" spans="1:9" x14ac:dyDescent="0.2">
      <c r="A125" s="57">
        <v>151</v>
      </c>
      <c r="B125" s="58">
        <f>PRRAS!C135</f>
        <v>124</v>
      </c>
      <c r="C125" s="58">
        <f>PRRAS!D135</f>
        <v>188685</v>
      </c>
      <c r="D125" s="58">
        <f>PRRAS!E135</f>
        <v>153045</v>
      </c>
      <c r="E125" s="58">
        <v>0</v>
      </c>
      <c r="F125" s="58">
        <v>0</v>
      </c>
      <c r="G125" s="59">
        <f t="shared" si="2"/>
        <v>61352.1</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188685</v>
      </c>
      <c r="D127" s="58">
        <f>PRRAS!E137</f>
        <v>153045</v>
      </c>
      <c r="E127" s="58">
        <v>0</v>
      </c>
      <c r="F127" s="58">
        <v>0</v>
      </c>
      <c r="G127" s="59">
        <f t="shared" si="2"/>
        <v>62341.65</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12084962</v>
      </c>
      <c r="D131" s="58">
        <f>PRRAS!E141</f>
        <v>12891374</v>
      </c>
      <c r="E131" s="58">
        <v>0</v>
      </c>
      <c r="F131" s="58">
        <v>0</v>
      </c>
      <c r="G131" s="59">
        <f t="shared" si="4"/>
        <v>4922802.3</v>
      </c>
      <c r="H131" s="59">
        <f t="shared" si="5"/>
        <v>0</v>
      </c>
      <c r="I131" s="60">
        <v>0</v>
      </c>
    </row>
    <row r="132" spans="1:9" x14ac:dyDescent="0.2">
      <c r="A132" s="57">
        <v>151</v>
      </c>
      <c r="B132" s="58">
        <f>PRRAS!C142</f>
        <v>131</v>
      </c>
      <c r="C132" s="58">
        <f>PRRAS!D142</f>
        <v>1931569</v>
      </c>
      <c r="D132" s="58">
        <f>PRRAS!E142</f>
        <v>2307865</v>
      </c>
      <c r="E132" s="58">
        <v>0</v>
      </c>
      <c r="F132" s="58">
        <v>0</v>
      </c>
      <c r="G132" s="59">
        <f t="shared" si="4"/>
        <v>857696.16899999999</v>
      </c>
      <c r="H132" s="59">
        <f t="shared" si="5"/>
        <v>0</v>
      </c>
      <c r="I132" s="60">
        <v>0</v>
      </c>
    </row>
    <row r="133" spans="1:9" x14ac:dyDescent="0.2">
      <c r="A133" s="57">
        <v>151</v>
      </c>
      <c r="B133" s="58">
        <f>PRRAS!C143</f>
        <v>132</v>
      </c>
      <c r="C133" s="58">
        <f>PRRAS!D143</f>
        <v>1661569</v>
      </c>
      <c r="D133" s="58">
        <f>PRRAS!E143</f>
        <v>2108897</v>
      </c>
      <c r="E133" s="58">
        <v>0</v>
      </c>
      <c r="F133" s="58">
        <v>0</v>
      </c>
      <c r="G133" s="59">
        <f t="shared" si="4"/>
        <v>776075.91600000008</v>
      </c>
      <c r="H133" s="59">
        <f t="shared" si="5"/>
        <v>0</v>
      </c>
      <c r="I133" s="60">
        <v>0</v>
      </c>
    </row>
    <row r="134" spans="1:9" x14ac:dyDescent="0.2">
      <c r="A134" s="57">
        <v>151</v>
      </c>
      <c r="B134" s="58">
        <f>PRRAS!C144</f>
        <v>133</v>
      </c>
      <c r="C134" s="58">
        <f>PRRAS!D144</f>
        <v>270000</v>
      </c>
      <c r="D134" s="58">
        <f>PRRAS!E144</f>
        <v>198968</v>
      </c>
      <c r="E134" s="58">
        <v>0</v>
      </c>
      <c r="F134" s="58">
        <v>0</v>
      </c>
      <c r="G134" s="59">
        <f t="shared" si="4"/>
        <v>88835.487999999998</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10153393</v>
      </c>
      <c r="D136" s="58">
        <f>PRRAS!E146</f>
        <v>10583509</v>
      </c>
      <c r="E136" s="58">
        <v>0</v>
      </c>
      <c r="F136" s="58">
        <v>0</v>
      </c>
      <c r="G136" s="59">
        <f t="shared" si="4"/>
        <v>4228255.4850000003</v>
      </c>
      <c r="H136" s="59">
        <f t="shared" si="5"/>
        <v>0</v>
      </c>
      <c r="I136" s="60">
        <v>0</v>
      </c>
    </row>
    <row r="137" spans="1:9" x14ac:dyDescent="0.2">
      <c r="A137" s="57">
        <v>151</v>
      </c>
      <c r="B137" s="58">
        <f>PRRAS!C147</f>
        <v>136</v>
      </c>
      <c r="C137" s="58">
        <f>PRRAS!D147</f>
        <v>3100</v>
      </c>
      <c r="D137" s="58">
        <f>PRRAS!E147</f>
        <v>15587</v>
      </c>
      <c r="E137" s="58">
        <v>0</v>
      </c>
      <c r="F137" s="58">
        <v>0</v>
      </c>
      <c r="G137" s="59">
        <f t="shared" si="4"/>
        <v>4661.2640000000001</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3100</v>
      </c>
      <c r="D148" s="58">
        <f>PRRAS!E158</f>
        <v>15587</v>
      </c>
      <c r="E148" s="58">
        <v>0</v>
      </c>
      <c r="F148" s="58">
        <v>0</v>
      </c>
      <c r="G148" s="59">
        <f t="shared" si="4"/>
        <v>5038.2779999999993</v>
      </c>
      <c r="H148" s="59">
        <f t="shared" si="5"/>
        <v>0</v>
      </c>
      <c r="I148" s="60">
        <v>0</v>
      </c>
    </row>
    <row r="149" spans="1:9" x14ac:dyDescent="0.2">
      <c r="A149" s="57">
        <v>151</v>
      </c>
      <c r="B149" s="58">
        <f>PRRAS!C159</f>
        <v>148</v>
      </c>
      <c r="C149" s="58">
        <f>PRRAS!D159</f>
        <v>13139702</v>
      </c>
      <c r="D149" s="58">
        <f>PRRAS!E159</f>
        <v>14200124</v>
      </c>
      <c r="E149" s="58">
        <v>0</v>
      </c>
      <c r="F149" s="58">
        <v>0</v>
      </c>
      <c r="G149" s="59">
        <f t="shared" si="4"/>
        <v>6147912.5999999996</v>
      </c>
      <c r="H149" s="59">
        <f t="shared" si="5"/>
        <v>0</v>
      </c>
      <c r="I149" s="60">
        <v>0</v>
      </c>
    </row>
    <row r="150" spans="1:9" x14ac:dyDescent="0.2">
      <c r="A150" s="57">
        <v>151</v>
      </c>
      <c r="B150" s="58">
        <f>PRRAS!C160</f>
        <v>149</v>
      </c>
      <c r="C150" s="58">
        <f>PRRAS!D160</f>
        <v>11243830</v>
      </c>
      <c r="D150" s="58">
        <f>PRRAS!E160</f>
        <v>12220718</v>
      </c>
      <c r="E150" s="58">
        <v>0</v>
      </c>
      <c r="F150" s="58">
        <v>0</v>
      </c>
      <c r="G150" s="59">
        <f t="shared" si="4"/>
        <v>5317104.6339999996</v>
      </c>
      <c r="H150" s="59">
        <f t="shared" si="5"/>
        <v>0</v>
      </c>
      <c r="I150" s="60">
        <v>0</v>
      </c>
    </row>
    <row r="151" spans="1:9" x14ac:dyDescent="0.2">
      <c r="A151" s="57">
        <v>151</v>
      </c>
      <c r="B151" s="58">
        <f>PRRAS!C161</f>
        <v>150</v>
      </c>
      <c r="C151" s="58">
        <f>PRRAS!D161</f>
        <v>9181644</v>
      </c>
      <c r="D151" s="58">
        <f>PRRAS!E161</f>
        <v>9862150</v>
      </c>
      <c r="E151" s="58">
        <v>0</v>
      </c>
      <c r="F151" s="58">
        <v>0</v>
      </c>
      <c r="G151" s="59">
        <f t="shared" si="4"/>
        <v>4335891.5999999996</v>
      </c>
      <c r="H151" s="59">
        <f t="shared" si="5"/>
        <v>0</v>
      </c>
      <c r="I151" s="60">
        <v>0</v>
      </c>
    </row>
    <row r="152" spans="1:9" x14ac:dyDescent="0.2">
      <c r="A152" s="57">
        <v>151</v>
      </c>
      <c r="B152" s="58">
        <f>PRRAS!C162</f>
        <v>151</v>
      </c>
      <c r="C152" s="58">
        <f>PRRAS!D162</f>
        <v>9011792</v>
      </c>
      <c r="D152" s="58">
        <f>PRRAS!E162</f>
        <v>9708556</v>
      </c>
      <c r="E152" s="58">
        <v>0</v>
      </c>
      <c r="F152" s="58">
        <v>0</v>
      </c>
      <c r="G152" s="59">
        <f t="shared" si="4"/>
        <v>4292764.5039999997</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169852</v>
      </c>
      <c r="D154" s="58">
        <f>PRRAS!E164</f>
        <v>153594</v>
      </c>
      <c r="E154" s="58">
        <v>0</v>
      </c>
      <c r="F154" s="58">
        <v>0</v>
      </c>
      <c r="G154" s="59">
        <f t="shared" si="4"/>
        <v>72987.12</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550066</v>
      </c>
      <c r="D156" s="58">
        <f>PRRAS!E166</f>
        <v>744642</v>
      </c>
      <c r="E156" s="58">
        <v>0</v>
      </c>
      <c r="F156" s="58">
        <v>0</v>
      </c>
      <c r="G156" s="59">
        <f t="shared" si="4"/>
        <v>316099.25</v>
      </c>
      <c r="H156" s="59">
        <f t="shared" si="5"/>
        <v>0</v>
      </c>
      <c r="I156" s="60">
        <v>0</v>
      </c>
    </row>
    <row r="157" spans="1:9" x14ac:dyDescent="0.2">
      <c r="A157" s="57">
        <v>151</v>
      </c>
      <c r="B157" s="58">
        <f>PRRAS!C167</f>
        <v>156</v>
      </c>
      <c r="C157" s="58">
        <f>PRRAS!D167</f>
        <v>1512120</v>
      </c>
      <c r="D157" s="58">
        <f>PRRAS!E167</f>
        <v>1613926</v>
      </c>
      <c r="E157" s="58">
        <v>0</v>
      </c>
      <c r="F157" s="58">
        <v>0</v>
      </c>
      <c r="G157" s="59">
        <f t="shared" si="4"/>
        <v>739435.63199999998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1362667</v>
      </c>
      <c r="D159" s="58">
        <f>PRRAS!E169</f>
        <v>1454410</v>
      </c>
      <c r="E159" s="58">
        <v>0</v>
      </c>
      <c r="F159" s="58">
        <v>0</v>
      </c>
      <c r="G159" s="59">
        <f t="shared" si="4"/>
        <v>674894.946</v>
      </c>
      <c r="H159" s="59">
        <f t="shared" si="5"/>
        <v>0</v>
      </c>
      <c r="I159" s="60">
        <v>0</v>
      </c>
    </row>
    <row r="160" spans="1:9" x14ac:dyDescent="0.2">
      <c r="A160" s="57">
        <v>151</v>
      </c>
      <c r="B160" s="58">
        <f>PRRAS!C170</f>
        <v>159</v>
      </c>
      <c r="C160" s="58">
        <f>PRRAS!D170</f>
        <v>149453</v>
      </c>
      <c r="D160" s="58">
        <f>PRRAS!E170</f>
        <v>159516</v>
      </c>
      <c r="E160" s="58">
        <v>0</v>
      </c>
      <c r="F160" s="58">
        <v>0</v>
      </c>
      <c r="G160" s="59">
        <f t="shared" si="4"/>
        <v>74489.115000000005</v>
      </c>
      <c r="H160" s="59">
        <f t="shared" si="5"/>
        <v>0</v>
      </c>
      <c r="I160" s="60">
        <v>0</v>
      </c>
    </row>
    <row r="161" spans="1:9" x14ac:dyDescent="0.2">
      <c r="A161" s="57">
        <v>151</v>
      </c>
      <c r="B161" s="58">
        <f>PRRAS!C171</f>
        <v>160</v>
      </c>
      <c r="C161" s="58">
        <f>PRRAS!D171</f>
        <v>1844704</v>
      </c>
      <c r="D161" s="58">
        <f>PRRAS!E171</f>
        <v>1931089</v>
      </c>
      <c r="E161" s="58">
        <v>0</v>
      </c>
      <c r="F161" s="58">
        <v>0</v>
      </c>
      <c r="G161" s="59">
        <f t="shared" si="4"/>
        <v>913101.12</v>
      </c>
      <c r="H161" s="59">
        <f t="shared" si="5"/>
        <v>0</v>
      </c>
      <c r="I161" s="60">
        <v>0</v>
      </c>
    </row>
    <row r="162" spans="1:9" x14ac:dyDescent="0.2">
      <c r="A162" s="57">
        <v>151</v>
      </c>
      <c r="B162" s="58">
        <f>PRRAS!C172</f>
        <v>161</v>
      </c>
      <c r="C162" s="58">
        <f>PRRAS!D172</f>
        <v>683775</v>
      </c>
      <c r="D162" s="58">
        <f>PRRAS!E172</f>
        <v>755802</v>
      </c>
      <c r="E162" s="58">
        <v>0</v>
      </c>
      <c r="F162" s="58">
        <v>0</v>
      </c>
      <c r="G162" s="59">
        <f t="shared" si="4"/>
        <v>353456.01900000003</v>
      </c>
      <c r="H162" s="59">
        <f t="shared" si="5"/>
        <v>0</v>
      </c>
      <c r="I162" s="60">
        <v>0</v>
      </c>
    </row>
    <row r="163" spans="1:9" x14ac:dyDescent="0.2">
      <c r="A163" s="57">
        <v>151</v>
      </c>
      <c r="B163" s="58">
        <f>PRRAS!C173</f>
        <v>162</v>
      </c>
      <c r="C163" s="58">
        <f>PRRAS!D173</f>
        <v>37241</v>
      </c>
      <c r="D163" s="58">
        <f>PRRAS!E173</f>
        <v>43044</v>
      </c>
      <c r="E163" s="58">
        <v>0</v>
      </c>
      <c r="F163" s="58">
        <v>0</v>
      </c>
      <c r="G163" s="59">
        <f t="shared" si="4"/>
        <v>19979.297999999999</v>
      </c>
      <c r="H163" s="59">
        <f t="shared" si="5"/>
        <v>0</v>
      </c>
      <c r="I163" s="60">
        <v>0</v>
      </c>
    </row>
    <row r="164" spans="1:9" x14ac:dyDescent="0.2">
      <c r="A164" s="57">
        <v>151</v>
      </c>
      <c r="B164" s="58">
        <f>PRRAS!C174</f>
        <v>163</v>
      </c>
      <c r="C164" s="58">
        <f>PRRAS!D174</f>
        <v>428678</v>
      </c>
      <c r="D164" s="58">
        <f>PRRAS!E174</f>
        <v>464594</v>
      </c>
      <c r="E164" s="58">
        <v>0</v>
      </c>
      <c r="F164" s="58">
        <v>0</v>
      </c>
      <c r="G164" s="59">
        <f t="shared" si="4"/>
        <v>221332.158</v>
      </c>
      <c r="H164" s="59">
        <f t="shared" si="5"/>
        <v>0</v>
      </c>
      <c r="I164" s="60">
        <v>0</v>
      </c>
    </row>
    <row r="165" spans="1:9" x14ac:dyDescent="0.2">
      <c r="A165" s="57">
        <v>151</v>
      </c>
      <c r="B165" s="58">
        <f>PRRAS!C175</f>
        <v>164</v>
      </c>
      <c r="C165" s="58">
        <f>PRRAS!D175</f>
        <v>53481</v>
      </c>
      <c r="D165" s="58">
        <f>PRRAS!E175</f>
        <v>85462</v>
      </c>
      <c r="E165" s="58">
        <v>0</v>
      </c>
      <c r="F165" s="58">
        <v>0</v>
      </c>
      <c r="G165" s="59">
        <f t="shared" si="4"/>
        <v>36802.42</v>
      </c>
      <c r="H165" s="59">
        <f t="shared" si="5"/>
        <v>0</v>
      </c>
      <c r="I165" s="60">
        <v>0</v>
      </c>
    </row>
    <row r="166" spans="1:9" x14ac:dyDescent="0.2">
      <c r="A166" s="57">
        <v>151</v>
      </c>
      <c r="B166" s="58">
        <f>PRRAS!C176</f>
        <v>165</v>
      </c>
      <c r="C166" s="58">
        <f>PRRAS!D176</f>
        <v>164375</v>
      </c>
      <c r="D166" s="58">
        <f>PRRAS!E176</f>
        <v>162702</v>
      </c>
      <c r="E166" s="58">
        <v>0</v>
      </c>
      <c r="F166" s="58">
        <v>0</v>
      </c>
      <c r="G166" s="59">
        <f t="shared" si="4"/>
        <v>80813.535000000003</v>
      </c>
      <c r="H166" s="59">
        <f t="shared" si="5"/>
        <v>0</v>
      </c>
      <c r="I166" s="60">
        <v>0</v>
      </c>
    </row>
    <row r="167" spans="1:9" x14ac:dyDescent="0.2">
      <c r="A167" s="57">
        <v>151</v>
      </c>
      <c r="B167" s="58">
        <f>PRRAS!C177</f>
        <v>166</v>
      </c>
      <c r="C167" s="58">
        <f>PRRAS!D177</f>
        <v>333969</v>
      </c>
      <c r="D167" s="58">
        <f>PRRAS!E177</f>
        <v>357822</v>
      </c>
      <c r="E167" s="58">
        <v>0</v>
      </c>
      <c r="F167" s="58">
        <v>0</v>
      </c>
      <c r="G167" s="59">
        <f t="shared" si="4"/>
        <v>174235.758</v>
      </c>
      <c r="H167" s="59">
        <f t="shared" si="5"/>
        <v>0</v>
      </c>
      <c r="I167" s="60">
        <v>0</v>
      </c>
    </row>
    <row r="168" spans="1:9" x14ac:dyDescent="0.2">
      <c r="A168" s="57">
        <v>151</v>
      </c>
      <c r="B168" s="58">
        <f>PRRAS!C178</f>
        <v>167</v>
      </c>
      <c r="C168" s="58">
        <f>PRRAS!D178</f>
        <v>102183</v>
      </c>
      <c r="D168" s="58">
        <f>PRRAS!E178</f>
        <v>116613</v>
      </c>
      <c r="E168" s="58">
        <v>0</v>
      </c>
      <c r="F168" s="58">
        <v>0</v>
      </c>
      <c r="G168" s="59">
        <f t="shared" si="4"/>
        <v>56013.303</v>
      </c>
      <c r="H168" s="59">
        <f t="shared" si="5"/>
        <v>0</v>
      </c>
      <c r="I168" s="60">
        <v>0</v>
      </c>
    </row>
    <row r="169" spans="1:9" x14ac:dyDescent="0.2">
      <c r="A169" s="57">
        <v>151</v>
      </c>
      <c r="B169" s="58">
        <f>PRRAS!C179</f>
        <v>168</v>
      </c>
      <c r="C169" s="58">
        <f>PRRAS!D179</f>
        <v>490</v>
      </c>
      <c r="D169" s="58">
        <f>PRRAS!E179</f>
        <v>1475</v>
      </c>
      <c r="E169" s="58">
        <v>0</v>
      </c>
      <c r="F169" s="58">
        <v>0</v>
      </c>
      <c r="G169" s="59">
        <f t="shared" si="4"/>
        <v>577.92000000000007</v>
      </c>
      <c r="H169" s="59">
        <f t="shared" si="5"/>
        <v>0</v>
      </c>
      <c r="I169" s="60">
        <v>0</v>
      </c>
    </row>
    <row r="170" spans="1:9" x14ac:dyDescent="0.2">
      <c r="A170" s="57">
        <v>151</v>
      </c>
      <c r="B170" s="58">
        <f>PRRAS!C180</f>
        <v>169</v>
      </c>
      <c r="C170" s="58">
        <f>PRRAS!D180</f>
        <v>134298</v>
      </c>
      <c r="D170" s="58">
        <f>PRRAS!E180</f>
        <v>147038</v>
      </c>
      <c r="E170" s="58">
        <v>0</v>
      </c>
      <c r="F170" s="58">
        <v>0</v>
      </c>
      <c r="G170" s="59">
        <f t="shared" si="4"/>
        <v>72395.206000000006</v>
      </c>
      <c r="H170" s="59">
        <f t="shared" si="5"/>
        <v>0</v>
      </c>
      <c r="I170" s="60">
        <v>0</v>
      </c>
    </row>
    <row r="171" spans="1:9" x14ac:dyDescent="0.2">
      <c r="A171" s="57">
        <v>151</v>
      </c>
      <c r="B171" s="58">
        <f>PRRAS!C181</f>
        <v>170</v>
      </c>
      <c r="C171" s="58">
        <f>PRRAS!D181</f>
        <v>9727</v>
      </c>
      <c r="D171" s="58">
        <f>PRRAS!E181</f>
        <v>8411</v>
      </c>
      <c r="E171" s="58">
        <v>0</v>
      </c>
      <c r="F171" s="58">
        <v>0</v>
      </c>
      <c r="G171" s="59">
        <f t="shared" si="4"/>
        <v>4513.33</v>
      </c>
      <c r="H171" s="59">
        <f t="shared" si="5"/>
        <v>0</v>
      </c>
      <c r="I171" s="60">
        <v>0</v>
      </c>
    </row>
    <row r="172" spans="1:9" x14ac:dyDescent="0.2">
      <c r="A172" s="57">
        <v>151</v>
      </c>
      <c r="B172" s="58">
        <f>PRRAS!C182</f>
        <v>171</v>
      </c>
      <c r="C172" s="58">
        <f>PRRAS!D182</f>
        <v>40471</v>
      </c>
      <c r="D172" s="58">
        <f>PRRAS!E182</f>
        <v>13660</v>
      </c>
      <c r="E172" s="58">
        <v>0</v>
      </c>
      <c r="F172" s="58">
        <v>0</v>
      </c>
      <c r="G172" s="59">
        <f t="shared" si="4"/>
        <v>11592.261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46800</v>
      </c>
      <c r="D174" s="58">
        <f>PRRAS!E184</f>
        <v>70625</v>
      </c>
      <c r="E174" s="58">
        <v>0</v>
      </c>
      <c r="F174" s="58">
        <v>0</v>
      </c>
      <c r="G174" s="59">
        <f t="shared" si="4"/>
        <v>32532.649999999998</v>
      </c>
      <c r="H174" s="59">
        <f t="shared" si="5"/>
        <v>0</v>
      </c>
      <c r="I174" s="60">
        <v>0</v>
      </c>
    </row>
    <row r="175" spans="1:9" x14ac:dyDescent="0.2">
      <c r="A175" s="57">
        <v>151</v>
      </c>
      <c r="B175" s="58">
        <f>PRRAS!C185</f>
        <v>174</v>
      </c>
      <c r="C175" s="58">
        <f>PRRAS!D185</f>
        <v>574908</v>
      </c>
      <c r="D175" s="58">
        <f>PRRAS!E185</f>
        <v>561462</v>
      </c>
      <c r="E175" s="58">
        <v>0</v>
      </c>
      <c r="F175" s="58">
        <v>0</v>
      </c>
      <c r="G175" s="59">
        <f t="shared" si="4"/>
        <v>295422.76799999998</v>
      </c>
      <c r="H175" s="59">
        <f t="shared" si="5"/>
        <v>0</v>
      </c>
      <c r="I175" s="60">
        <v>0</v>
      </c>
    </row>
    <row r="176" spans="1:9" x14ac:dyDescent="0.2">
      <c r="A176" s="57">
        <v>151</v>
      </c>
      <c r="B176" s="58">
        <f>PRRAS!C186</f>
        <v>175</v>
      </c>
      <c r="C176" s="58">
        <f>PRRAS!D186</f>
        <v>134042</v>
      </c>
      <c r="D176" s="58">
        <f>PRRAS!E186</f>
        <v>139104</v>
      </c>
      <c r="E176" s="58">
        <v>0</v>
      </c>
      <c r="F176" s="58">
        <v>0</v>
      </c>
      <c r="G176" s="59">
        <f t="shared" si="4"/>
        <v>72143.75</v>
      </c>
      <c r="H176" s="59">
        <f t="shared" si="5"/>
        <v>0</v>
      </c>
      <c r="I176" s="60">
        <v>0</v>
      </c>
    </row>
    <row r="177" spans="1:9" x14ac:dyDescent="0.2">
      <c r="A177" s="57">
        <v>151</v>
      </c>
      <c r="B177" s="58">
        <f>PRRAS!C187</f>
        <v>176</v>
      </c>
      <c r="C177" s="58">
        <f>PRRAS!D187</f>
        <v>127340</v>
      </c>
      <c r="D177" s="58">
        <f>PRRAS!E187</f>
        <v>100755</v>
      </c>
      <c r="E177" s="58">
        <v>0</v>
      </c>
      <c r="F177" s="58">
        <v>0</v>
      </c>
      <c r="G177" s="59">
        <f t="shared" si="4"/>
        <v>57877.599999999999</v>
      </c>
      <c r="H177" s="59">
        <f t="shared" si="5"/>
        <v>0</v>
      </c>
      <c r="I177" s="60">
        <v>0</v>
      </c>
    </row>
    <row r="178" spans="1:9" x14ac:dyDescent="0.2">
      <c r="A178" s="57">
        <v>151</v>
      </c>
      <c r="B178" s="58">
        <f>PRRAS!C188</f>
        <v>177</v>
      </c>
      <c r="C178" s="58">
        <f>PRRAS!D188</f>
        <v>66717</v>
      </c>
      <c r="D178" s="58">
        <f>PRRAS!E188</f>
        <v>90927</v>
      </c>
      <c r="E178" s="58">
        <v>0</v>
      </c>
      <c r="F178" s="58">
        <v>0</v>
      </c>
      <c r="G178" s="59">
        <f t="shared" si="4"/>
        <v>43997.066999999995</v>
      </c>
      <c r="H178" s="59">
        <f t="shared" si="5"/>
        <v>0</v>
      </c>
      <c r="I178" s="60">
        <v>0</v>
      </c>
    </row>
    <row r="179" spans="1:9" x14ac:dyDescent="0.2">
      <c r="A179" s="57">
        <v>151</v>
      </c>
      <c r="B179" s="58">
        <f>PRRAS!C189</f>
        <v>178</v>
      </c>
      <c r="C179" s="58">
        <f>PRRAS!D189</f>
        <v>37711</v>
      </c>
      <c r="D179" s="58">
        <f>PRRAS!E189</f>
        <v>43890</v>
      </c>
      <c r="E179" s="58">
        <v>0</v>
      </c>
      <c r="F179" s="58">
        <v>0</v>
      </c>
      <c r="G179" s="59">
        <f t="shared" si="4"/>
        <v>22337.397999999997</v>
      </c>
      <c r="H179" s="59">
        <f t="shared" si="5"/>
        <v>0</v>
      </c>
      <c r="I179" s="60">
        <v>0</v>
      </c>
    </row>
    <row r="180" spans="1:9" x14ac:dyDescent="0.2">
      <c r="A180" s="57">
        <v>151</v>
      </c>
      <c r="B180" s="58">
        <f>PRRAS!C190</f>
        <v>179</v>
      </c>
      <c r="C180" s="58">
        <f>PRRAS!D190</f>
        <v>115569</v>
      </c>
      <c r="D180" s="58">
        <f>PRRAS!E190</f>
        <v>110866</v>
      </c>
      <c r="E180" s="58">
        <v>0</v>
      </c>
      <c r="F180" s="58">
        <v>0</v>
      </c>
      <c r="G180" s="59">
        <f t="shared" si="4"/>
        <v>60376.879000000001</v>
      </c>
      <c r="H180" s="59">
        <f t="shared" si="5"/>
        <v>0</v>
      </c>
      <c r="I180" s="60">
        <v>0</v>
      </c>
    </row>
    <row r="181" spans="1:9" x14ac:dyDescent="0.2">
      <c r="A181" s="57">
        <v>151</v>
      </c>
      <c r="B181" s="58">
        <f>PRRAS!C191</f>
        <v>180</v>
      </c>
      <c r="C181" s="58">
        <f>PRRAS!D191</f>
        <v>17095</v>
      </c>
      <c r="D181" s="58">
        <f>PRRAS!E191</f>
        <v>6225</v>
      </c>
      <c r="E181" s="58">
        <v>0</v>
      </c>
      <c r="F181" s="58">
        <v>0</v>
      </c>
      <c r="G181" s="59">
        <f t="shared" si="4"/>
        <v>5318.0999999999995</v>
      </c>
      <c r="H181" s="59">
        <f t="shared" si="5"/>
        <v>0</v>
      </c>
      <c r="I181" s="60">
        <v>0</v>
      </c>
    </row>
    <row r="182" spans="1:9" x14ac:dyDescent="0.2">
      <c r="A182" s="57">
        <v>151</v>
      </c>
      <c r="B182" s="58">
        <f>PRRAS!C192</f>
        <v>181</v>
      </c>
      <c r="C182" s="58">
        <f>PRRAS!D192</f>
        <v>11410</v>
      </c>
      <c r="D182" s="58">
        <f>PRRAS!E192</f>
        <v>13787</v>
      </c>
      <c r="E182" s="58">
        <v>0</v>
      </c>
      <c r="F182" s="58">
        <v>0</v>
      </c>
      <c r="G182" s="59">
        <f t="shared" si="4"/>
        <v>7056.1039999999994</v>
      </c>
      <c r="H182" s="59">
        <f t="shared" si="5"/>
        <v>0</v>
      </c>
      <c r="I182" s="60">
        <v>0</v>
      </c>
    </row>
    <row r="183" spans="1:9" x14ac:dyDescent="0.2">
      <c r="A183" s="57">
        <v>151</v>
      </c>
      <c r="B183" s="58">
        <f>PRRAS!C193</f>
        <v>182</v>
      </c>
      <c r="C183" s="58">
        <f>PRRAS!D193</f>
        <v>30612</v>
      </c>
      <c r="D183" s="58">
        <f>PRRAS!E193</f>
        <v>17300</v>
      </c>
      <c r="E183" s="58">
        <v>0</v>
      </c>
      <c r="F183" s="58">
        <v>0</v>
      </c>
      <c r="G183" s="59">
        <f t="shared" si="4"/>
        <v>11868.583999999999</v>
      </c>
      <c r="H183" s="59">
        <f t="shared" si="5"/>
        <v>0</v>
      </c>
      <c r="I183" s="60">
        <v>0</v>
      </c>
    </row>
    <row r="184" spans="1:9" x14ac:dyDescent="0.2">
      <c r="A184" s="57">
        <v>151</v>
      </c>
      <c r="B184" s="58">
        <f>PRRAS!C194</f>
        <v>183</v>
      </c>
      <c r="C184" s="58">
        <f>PRRAS!D194</f>
        <v>34412</v>
      </c>
      <c r="D184" s="58">
        <f>PRRAS!E194</f>
        <v>38608</v>
      </c>
      <c r="E184" s="58">
        <v>0</v>
      </c>
      <c r="F184" s="58">
        <v>0</v>
      </c>
      <c r="G184" s="59">
        <f t="shared" si="4"/>
        <v>20427.923999999999</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252052</v>
      </c>
      <c r="D186" s="58">
        <f>PRRAS!E196</f>
        <v>256003</v>
      </c>
      <c r="E186" s="58">
        <v>0</v>
      </c>
      <c r="F186" s="58">
        <v>0</v>
      </c>
      <c r="G186" s="59">
        <f t="shared" si="4"/>
        <v>141350.73000000001</v>
      </c>
      <c r="H186" s="59">
        <f t="shared" si="5"/>
        <v>0</v>
      </c>
      <c r="I186" s="60">
        <v>0</v>
      </c>
    </row>
    <row r="187" spans="1:9" x14ac:dyDescent="0.2">
      <c r="A187" s="57">
        <v>151</v>
      </c>
      <c r="B187" s="58">
        <f>PRRAS!C197</f>
        <v>186</v>
      </c>
      <c r="C187" s="58">
        <f>PRRAS!D197</f>
        <v>75146</v>
      </c>
      <c r="D187" s="58">
        <f>PRRAS!E197</f>
        <v>86624</v>
      </c>
      <c r="E187" s="58">
        <v>0</v>
      </c>
      <c r="F187" s="58">
        <v>0</v>
      </c>
      <c r="G187" s="59">
        <f t="shared" si="4"/>
        <v>46201.284</v>
      </c>
      <c r="H187" s="59">
        <f t="shared" si="5"/>
        <v>0</v>
      </c>
      <c r="I187" s="60">
        <v>0</v>
      </c>
    </row>
    <row r="188" spans="1:9" x14ac:dyDescent="0.2">
      <c r="A188" s="57">
        <v>151</v>
      </c>
      <c r="B188" s="58">
        <f>PRRAS!C198</f>
        <v>187</v>
      </c>
      <c r="C188" s="58">
        <f>PRRAS!D198</f>
        <v>74862</v>
      </c>
      <c r="D188" s="58">
        <f>PRRAS!E198</f>
        <v>71805</v>
      </c>
      <c r="E188" s="58">
        <v>0</v>
      </c>
      <c r="F188" s="58">
        <v>0</v>
      </c>
      <c r="G188" s="59">
        <f t="shared" si="4"/>
        <v>40854.264000000003</v>
      </c>
      <c r="H188" s="59">
        <f t="shared" si="5"/>
        <v>0</v>
      </c>
      <c r="I188" s="60">
        <v>0</v>
      </c>
    </row>
    <row r="189" spans="1:9" x14ac:dyDescent="0.2">
      <c r="A189" s="57">
        <v>151</v>
      </c>
      <c r="B189" s="58">
        <f>PRRAS!C199</f>
        <v>188</v>
      </c>
      <c r="C189" s="58">
        <f>PRRAS!D199</f>
        <v>36868</v>
      </c>
      <c r="D189" s="58">
        <f>PRRAS!E199</f>
        <v>48409</v>
      </c>
      <c r="E189" s="58">
        <v>0</v>
      </c>
      <c r="F189" s="58">
        <v>0</v>
      </c>
      <c r="G189" s="59">
        <f t="shared" si="4"/>
        <v>25132.968000000001</v>
      </c>
      <c r="H189" s="59">
        <f t="shared" si="5"/>
        <v>0</v>
      </c>
      <c r="I189" s="60">
        <v>0</v>
      </c>
    </row>
    <row r="190" spans="1:9" x14ac:dyDescent="0.2">
      <c r="A190" s="57">
        <v>151</v>
      </c>
      <c r="B190" s="58">
        <f>PRRAS!C200</f>
        <v>189</v>
      </c>
      <c r="C190" s="58">
        <f>PRRAS!D200</f>
        <v>14300</v>
      </c>
      <c r="D190" s="58">
        <f>PRRAS!E200</f>
        <v>11633</v>
      </c>
      <c r="E190" s="58">
        <v>0</v>
      </c>
      <c r="F190" s="58">
        <v>0</v>
      </c>
      <c r="G190" s="59">
        <f t="shared" si="4"/>
        <v>7099.9740000000002</v>
      </c>
      <c r="H190" s="59">
        <f t="shared" si="5"/>
        <v>0</v>
      </c>
      <c r="I190" s="60">
        <v>0</v>
      </c>
    </row>
    <row r="191" spans="1:9" x14ac:dyDescent="0.2">
      <c r="A191" s="57">
        <v>151</v>
      </c>
      <c r="B191" s="58">
        <f>PRRAS!C201</f>
        <v>190</v>
      </c>
      <c r="C191" s="58">
        <f>PRRAS!D201</f>
        <v>50876</v>
      </c>
      <c r="D191" s="58">
        <f>PRRAS!E201</f>
        <v>37532</v>
      </c>
      <c r="E191" s="58">
        <v>0</v>
      </c>
      <c r="F191" s="58">
        <v>0</v>
      </c>
      <c r="G191" s="59">
        <f t="shared" si="4"/>
        <v>23928.6</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0</v>
      </c>
      <c r="D193" s="58">
        <f>PRRAS!E203</f>
        <v>0</v>
      </c>
      <c r="E193" s="58">
        <v>0</v>
      </c>
      <c r="F193" s="58">
        <v>0</v>
      </c>
      <c r="G193" s="59">
        <f t="shared" si="4"/>
        <v>0</v>
      </c>
      <c r="H193" s="59">
        <f t="shared" si="5"/>
        <v>0</v>
      </c>
      <c r="I193" s="60">
        <v>0</v>
      </c>
    </row>
    <row r="194" spans="1:9" x14ac:dyDescent="0.2">
      <c r="A194" s="57">
        <v>151</v>
      </c>
      <c r="B194" s="58">
        <f>PRRAS!C204</f>
        <v>193</v>
      </c>
      <c r="C194" s="58">
        <f>PRRAS!D204</f>
        <v>13708</v>
      </c>
      <c r="D194" s="58">
        <f>PRRAS!E204</f>
        <v>13327</v>
      </c>
      <c r="E194" s="58">
        <v>0</v>
      </c>
      <c r="F194" s="58">
        <v>0</v>
      </c>
      <c r="G194" s="59">
        <f t="shared" ref="G194:G257" si="6">(B194/1000)*(C194*1+D194*2)</f>
        <v>7789.866</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13708</v>
      </c>
      <c r="D208" s="58">
        <f>PRRAS!E218</f>
        <v>13327</v>
      </c>
      <c r="E208" s="58">
        <v>0</v>
      </c>
      <c r="F208" s="58">
        <v>0</v>
      </c>
      <c r="G208" s="59">
        <f t="shared" si="6"/>
        <v>8354.9339999999993</v>
      </c>
      <c r="H208" s="59">
        <f t="shared" si="7"/>
        <v>0</v>
      </c>
      <c r="I208" s="60">
        <v>0</v>
      </c>
    </row>
    <row r="209" spans="1:9" x14ac:dyDescent="0.2">
      <c r="A209" s="57">
        <v>151</v>
      </c>
      <c r="B209" s="58">
        <f>PRRAS!C219</f>
        <v>208</v>
      </c>
      <c r="C209" s="58">
        <f>PRRAS!D219</f>
        <v>11648</v>
      </c>
      <c r="D209" s="58">
        <f>PRRAS!E219</f>
        <v>11173</v>
      </c>
      <c r="E209" s="58">
        <v>0</v>
      </c>
      <c r="F209" s="58">
        <v>0</v>
      </c>
      <c r="G209" s="59">
        <f t="shared" si="6"/>
        <v>7070.7519999999995</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212</v>
      </c>
      <c r="D211" s="58">
        <f>PRRAS!E221</f>
        <v>33</v>
      </c>
      <c r="E211" s="58">
        <v>0</v>
      </c>
      <c r="F211" s="58">
        <v>0</v>
      </c>
      <c r="G211" s="59">
        <f t="shared" si="6"/>
        <v>58.379999999999995</v>
      </c>
      <c r="H211" s="59">
        <f t="shared" si="7"/>
        <v>0</v>
      </c>
      <c r="I211" s="60">
        <v>0</v>
      </c>
    </row>
    <row r="212" spans="1:9" x14ac:dyDescent="0.2">
      <c r="A212" s="57">
        <v>151</v>
      </c>
      <c r="B212" s="58">
        <f>PRRAS!C222</f>
        <v>211</v>
      </c>
      <c r="C212" s="58">
        <f>PRRAS!D222</f>
        <v>1848</v>
      </c>
      <c r="D212" s="58">
        <f>PRRAS!E222</f>
        <v>2121</v>
      </c>
      <c r="E212" s="58">
        <v>0</v>
      </c>
      <c r="F212" s="58">
        <v>0</v>
      </c>
      <c r="G212" s="59">
        <f t="shared" si="6"/>
        <v>1284.99</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36960</v>
      </c>
      <c r="D247" s="58">
        <f>PRRAS!E257</f>
        <v>34990</v>
      </c>
      <c r="E247" s="58">
        <v>0</v>
      </c>
      <c r="F247" s="58">
        <v>0</v>
      </c>
      <c r="G247" s="59">
        <f t="shared" si="6"/>
        <v>26307.239999999998</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36960</v>
      </c>
      <c r="D254" s="58">
        <f>PRRAS!E264</f>
        <v>34990</v>
      </c>
      <c r="E254" s="58">
        <v>0</v>
      </c>
      <c r="F254" s="58">
        <v>0</v>
      </c>
      <c r="G254" s="59">
        <f t="shared" si="6"/>
        <v>27055.82</v>
      </c>
      <c r="H254" s="59">
        <f t="shared" si="7"/>
        <v>0</v>
      </c>
      <c r="I254" s="60">
        <v>0</v>
      </c>
    </row>
    <row r="255" spans="1:9" x14ac:dyDescent="0.2">
      <c r="A255" s="57">
        <v>151</v>
      </c>
      <c r="B255" s="58">
        <f>PRRAS!C265</f>
        <v>254</v>
      </c>
      <c r="C255" s="58">
        <f>PRRAS!D265</f>
        <v>36960</v>
      </c>
      <c r="D255" s="58">
        <f>PRRAS!E265</f>
        <v>34990</v>
      </c>
      <c r="E255" s="58">
        <v>0</v>
      </c>
      <c r="F255" s="58">
        <v>0</v>
      </c>
      <c r="G255" s="59">
        <f t="shared" si="6"/>
        <v>27162.760000000002</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500</v>
      </c>
      <c r="D258" s="58">
        <f>PRRAS!E268</f>
        <v>0</v>
      </c>
      <c r="E258" s="58">
        <v>0</v>
      </c>
      <c r="F258" s="58">
        <v>0</v>
      </c>
      <c r="G258" s="59">
        <f t="shared" ref="G258:G321" si="8">(B258/1000)*(C258*1+D258*2)</f>
        <v>128.5</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500</v>
      </c>
      <c r="D267" s="58">
        <f>PRRAS!E277</f>
        <v>0</v>
      </c>
      <c r="E267" s="58">
        <v>0</v>
      </c>
      <c r="F267" s="58">
        <v>0</v>
      </c>
      <c r="G267" s="59">
        <f t="shared" si="8"/>
        <v>133</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500</v>
      </c>
      <c r="D271" s="58">
        <f>PRRAS!E281</f>
        <v>0</v>
      </c>
      <c r="E271" s="58">
        <v>0</v>
      </c>
      <c r="F271" s="58">
        <v>0</v>
      </c>
      <c r="G271" s="59">
        <f t="shared" si="8"/>
        <v>135</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13139702</v>
      </c>
      <c r="D282" s="58">
        <f>PRRAS!E292</f>
        <v>14200124</v>
      </c>
      <c r="E282" s="58">
        <v>0</v>
      </c>
      <c r="F282" s="58">
        <v>0</v>
      </c>
      <c r="G282" s="59">
        <f t="shared" si="8"/>
        <v>11672725.950000001</v>
      </c>
      <c r="H282" s="59">
        <f t="shared" si="9"/>
        <v>0</v>
      </c>
      <c r="I282" s="60">
        <v>0</v>
      </c>
    </row>
    <row r="283" spans="1:9" x14ac:dyDescent="0.2">
      <c r="A283" s="57">
        <v>151</v>
      </c>
      <c r="B283" s="58">
        <f>PRRAS!C293</f>
        <v>282</v>
      </c>
      <c r="C283" s="58">
        <f>PRRAS!D293</f>
        <v>136562</v>
      </c>
      <c r="D283" s="58">
        <f>PRRAS!E293</f>
        <v>0</v>
      </c>
      <c r="E283" s="58">
        <v>0</v>
      </c>
      <c r="F283" s="58">
        <v>0</v>
      </c>
      <c r="G283" s="59">
        <f t="shared" si="8"/>
        <v>38510.483999999997</v>
      </c>
      <c r="H283" s="59">
        <f t="shared" si="9"/>
        <v>0</v>
      </c>
      <c r="I283" s="60">
        <v>0</v>
      </c>
    </row>
    <row r="284" spans="1:9" x14ac:dyDescent="0.2">
      <c r="A284" s="57">
        <v>151</v>
      </c>
      <c r="B284" s="58">
        <f>PRRAS!C294</f>
        <v>283</v>
      </c>
      <c r="C284" s="58">
        <f>PRRAS!D294</f>
        <v>0</v>
      </c>
      <c r="D284" s="58">
        <f>PRRAS!E294</f>
        <v>156390</v>
      </c>
      <c r="E284" s="58">
        <v>0</v>
      </c>
      <c r="F284" s="58">
        <v>0</v>
      </c>
      <c r="G284" s="59">
        <f t="shared" si="8"/>
        <v>88516.739999999991</v>
      </c>
      <c r="H284" s="59">
        <f t="shared" si="9"/>
        <v>0</v>
      </c>
      <c r="I284" s="60">
        <v>0</v>
      </c>
    </row>
    <row r="285" spans="1:9" x14ac:dyDescent="0.2">
      <c r="A285" s="57">
        <v>151</v>
      </c>
      <c r="B285" s="58">
        <f>PRRAS!C295</f>
        <v>284</v>
      </c>
      <c r="C285" s="58">
        <f>PRRAS!D295</f>
        <v>3145000</v>
      </c>
      <c r="D285" s="58">
        <f>PRRAS!E295</f>
        <v>2946097</v>
      </c>
      <c r="E285" s="58">
        <v>0</v>
      </c>
      <c r="F285" s="58">
        <v>0</v>
      </c>
      <c r="G285" s="59">
        <f t="shared" si="8"/>
        <v>2566563.0959999999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1586278</v>
      </c>
      <c r="D287" s="58">
        <f>PRRAS!E297</f>
        <v>1894802</v>
      </c>
      <c r="E287" s="58">
        <v>0</v>
      </c>
      <c r="F287" s="58">
        <v>0</v>
      </c>
      <c r="G287" s="59">
        <f t="shared" si="8"/>
        <v>1537502.2519999999</v>
      </c>
      <c r="H287" s="59">
        <f t="shared" si="9"/>
        <v>0</v>
      </c>
      <c r="I287" s="60">
        <v>0</v>
      </c>
    </row>
    <row r="288" spans="1:9" x14ac:dyDescent="0.2">
      <c r="A288" s="57">
        <v>151</v>
      </c>
      <c r="B288" s="58">
        <f>PRRAS!C298</f>
        <v>287</v>
      </c>
      <c r="C288" s="58">
        <f>PRRAS!D298</f>
        <v>850</v>
      </c>
      <c r="D288" s="58">
        <f>PRRAS!E298</f>
        <v>9151</v>
      </c>
      <c r="E288" s="58">
        <v>0</v>
      </c>
      <c r="F288" s="58">
        <v>0</v>
      </c>
      <c r="G288" s="59">
        <f t="shared" si="8"/>
        <v>5496.6239999999998</v>
      </c>
      <c r="H288" s="59">
        <f t="shared" si="9"/>
        <v>0</v>
      </c>
      <c r="I288" s="60">
        <v>0</v>
      </c>
    </row>
    <row r="289" spans="1:9" x14ac:dyDescent="0.2">
      <c r="A289" s="57">
        <v>151</v>
      </c>
      <c r="B289" s="58">
        <f>PRRAS!C299</f>
        <v>288</v>
      </c>
      <c r="C289" s="58">
        <f>PRRAS!D299</f>
        <v>1270562</v>
      </c>
      <c r="D289" s="58">
        <f>PRRAS!E299</f>
        <v>1552774</v>
      </c>
      <c r="E289" s="58">
        <v>0</v>
      </c>
      <c r="F289" s="58">
        <v>0</v>
      </c>
      <c r="G289" s="59">
        <f t="shared" si="8"/>
        <v>1260319.68</v>
      </c>
      <c r="H289" s="59">
        <f t="shared" si="9"/>
        <v>0</v>
      </c>
      <c r="I289" s="60">
        <v>0</v>
      </c>
    </row>
    <row r="290" spans="1:9" x14ac:dyDescent="0.2">
      <c r="A290" s="57">
        <v>151</v>
      </c>
      <c r="B290" s="58">
        <f>PRRAS!C301</f>
        <v>289</v>
      </c>
      <c r="C290" s="58">
        <f>PRRAS!D301</f>
        <v>7763</v>
      </c>
      <c r="D290" s="58">
        <f>PRRAS!E301</f>
        <v>23575</v>
      </c>
      <c r="E290" s="58">
        <v>0</v>
      </c>
      <c r="F290" s="58">
        <v>0</v>
      </c>
      <c r="G290" s="59">
        <f t="shared" si="8"/>
        <v>15869.856999999998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7763</v>
      </c>
      <c r="D303" s="58">
        <f>PRRAS!E314</f>
        <v>23575</v>
      </c>
      <c r="E303" s="58">
        <v>0</v>
      </c>
      <c r="F303" s="58">
        <v>0</v>
      </c>
      <c r="G303" s="59">
        <f t="shared" si="8"/>
        <v>16583.725999999999</v>
      </c>
      <c r="H303" s="59">
        <f t="shared" si="9"/>
        <v>0</v>
      </c>
      <c r="I303" s="60">
        <v>0</v>
      </c>
    </row>
    <row r="304" spans="1:9" x14ac:dyDescent="0.2">
      <c r="A304" s="57">
        <v>151</v>
      </c>
      <c r="B304" s="58">
        <f>PRRAS!C315</f>
        <v>303</v>
      </c>
      <c r="C304" s="58">
        <f>PRRAS!D315</f>
        <v>7763</v>
      </c>
      <c r="D304" s="58">
        <f>PRRAS!E315</f>
        <v>6575</v>
      </c>
      <c r="E304" s="58">
        <v>0</v>
      </c>
      <c r="F304" s="58">
        <v>0</v>
      </c>
      <c r="G304" s="59">
        <f t="shared" si="8"/>
        <v>6336.6390000000001</v>
      </c>
      <c r="H304" s="59">
        <f t="shared" si="9"/>
        <v>0</v>
      </c>
      <c r="I304" s="60">
        <v>0</v>
      </c>
    </row>
    <row r="305" spans="1:9" x14ac:dyDescent="0.2">
      <c r="A305" s="57">
        <v>151</v>
      </c>
      <c r="B305" s="58">
        <f>PRRAS!C316</f>
        <v>304</v>
      </c>
      <c r="C305" s="58">
        <f>PRRAS!D316</f>
        <v>7763</v>
      </c>
      <c r="D305" s="58">
        <f>PRRAS!E316</f>
        <v>6575</v>
      </c>
      <c r="E305" s="58">
        <v>0</v>
      </c>
      <c r="F305" s="58">
        <v>0</v>
      </c>
      <c r="G305" s="59">
        <f t="shared" si="8"/>
        <v>6357.5519999999997</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17000</v>
      </c>
      <c r="E318" s="58">
        <v>0</v>
      </c>
      <c r="F318" s="58">
        <v>0</v>
      </c>
      <c r="G318" s="59">
        <f t="shared" si="8"/>
        <v>10778</v>
      </c>
      <c r="H318" s="59">
        <f t="shared" si="9"/>
        <v>0</v>
      </c>
      <c r="I318" s="60">
        <v>0</v>
      </c>
    </row>
    <row r="319" spans="1:9" x14ac:dyDescent="0.2">
      <c r="A319" s="57">
        <v>151</v>
      </c>
      <c r="B319" s="58">
        <f>PRRAS!C330</f>
        <v>318</v>
      </c>
      <c r="C319" s="58">
        <f>PRRAS!D330</f>
        <v>0</v>
      </c>
      <c r="D319" s="58">
        <f>PRRAS!E330</f>
        <v>17000</v>
      </c>
      <c r="E319" s="58">
        <v>0</v>
      </c>
      <c r="F319" s="58">
        <v>0</v>
      </c>
      <c r="G319" s="59">
        <f t="shared" si="8"/>
        <v>10812</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343228</v>
      </c>
      <c r="D342" s="58">
        <f>PRRAS!E353</f>
        <v>478908</v>
      </c>
      <c r="E342" s="58">
        <v>0</v>
      </c>
      <c r="F342" s="58">
        <v>0</v>
      </c>
      <c r="G342" s="59">
        <f t="shared" si="10"/>
        <v>443656.00400000002</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343228</v>
      </c>
      <c r="D355" s="58">
        <f>PRRAS!E366</f>
        <v>478908</v>
      </c>
      <c r="E355" s="58">
        <v>0</v>
      </c>
      <c r="F355" s="58">
        <v>0</v>
      </c>
      <c r="G355" s="59">
        <f t="shared" si="10"/>
        <v>460569.576</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58428</v>
      </c>
      <c r="D361" s="58">
        <f>PRRAS!E372</f>
        <v>71583</v>
      </c>
      <c r="E361" s="58">
        <v>0</v>
      </c>
      <c r="F361" s="58">
        <v>0</v>
      </c>
      <c r="G361" s="59">
        <f t="shared" si="10"/>
        <v>72573.84</v>
      </c>
      <c r="H361" s="59">
        <f t="shared" si="11"/>
        <v>0</v>
      </c>
      <c r="I361" s="60">
        <v>0</v>
      </c>
    </row>
    <row r="362" spans="1:9" x14ac:dyDescent="0.2">
      <c r="A362" s="57">
        <v>151</v>
      </c>
      <c r="B362" s="58">
        <f>PRRAS!C373</f>
        <v>361</v>
      </c>
      <c r="C362" s="58">
        <f>PRRAS!D373</f>
        <v>35116</v>
      </c>
      <c r="D362" s="58">
        <f>PRRAS!E373</f>
        <v>20985</v>
      </c>
      <c r="E362" s="58">
        <v>0</v>
      </c>
      <c r="F362" s="58">
        <v>0</v>
      </c>
      <c r="G362" s="59">
        <f t="shared" si="10"/>
        <v>27828.045999999998</v>
      </c>
      <c r="H362" s="59">
        <f t="shared" si="11"/>
        <v>0</v>
      </c>
      <c r="I362" s="60">
        <v>0</v>
      </c>
    </row>
    <row r="363" spans="1:9" x14ac:dyDescent="0.2">
      <c r="A363" s="57">
        <v>151</v>
      </c>
      <c r="B363" s="58">
        <f>PRRAS!C374</f>
        <v>362</v>
      </c>
      <c r="C363" s="58">
        <f>PRRAS!D374</f>
        <v>12933</v>
      </c>
      <c r="D363" s="58">
        <f>PRRAS!E374</f>
        <v>18090</v>
      </c>
      <c r="E363" s="58">
        <v>0</v>
      </c>
      <c r="F363" s="58">
        <v>0</v>
      </c>
      <c r="G363" s="59">
        <f t="shared" si="10"/>
        <v>17778.905999999999</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10379</v>
      </c>
      <c r="D365" s="58">
        <f>PRRAS!E376</f>
        <v>32508</v>
      </c>
      <c r="E365" s="58">
        <v>0</v>
      </c>
      <c r="F365" s="58">
        <v>0</v>
      </c>
      <c r="G365" s="59">
        <f t="shared" si="10"/>
        <v>27443.78</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270000</v>
      </c>
      <c r="D370" s="58">
        <f>PRRAS!E381</f>
        <v>407325</v>
      </c>
      <c r="E370" s="58">
        <v>0</v>
      </c>
      <c r="F370" s="58">
        <v>0</v>
      </c>
      <c r="G370" s="59">
        <f t="shared" si="10"/>
        <v>400235.85</v>
      </c>
      <c r="H370" s="59">
        <f t="shared" si="11"/>
        <v>0</v>
      </c>
      <c r="I370" s="60">
        <v>0</v>
      </c>
    </row>
    <row r="371" spans="1:9" x14ac:dyDescent="0.2">
      <c r="A371" s="57">
        <v>151</v>
      </c>
      <c r="B371" s="58">
        <f>PRRAS!C382</f>
        <v>370</v>
      </c>
      <c r="C371" s="58">
        <f>PRRAS!D382</f>
        <v>270000</v>
      </c>
      <c r="D371" s="58">
        <f>PRRAS!E382</f>
        <v>407325</v>
      </c>
      <c r="E371" s="58">
        <v>0</v>
      </c>
      <c r="F371" s="58">
        <v>0</v>
      </c>
      <c r="G371" s="59">
        <f t="shared" si="10"/>
        <v>401320.5</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14800</v>
      </c>
      <c r="D383" s="58">
        <f>PRRAS!E394</f>
        <v>0</v>
      </c>
      <c r="E383" s="58">
        <v>0</v>
      </c>
      <c r="F383" s="58">
        <v>0</v>
      </c>
      <c r="G383" s="59">
        <f t="shared" si="10"/>
        <v>5653.6</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14800</v>
      </c>
      <c r="D385" s="58">
        <f>PRRAS!E396</f>
        <v>0</v>
      </c>
      <c r="E385" s="58">
        <v>0</v>
      </c>
      <c r="F385" s="58">
        <v>0</v>
      </c>
      <c r="G385" s="59">
        <f t="shared" si="10"/>
        <v>5683.2</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335465</v>
      </c>
      <c r="D400" s="58">
        <f>PRRAS!E411</f>
        <v>455333</v>
      </c>
      <c r="E400" s="58">
        <v>0</v>
      </c>
      <c r="F400" s="58">
        <v>0</v>
      </c>
      <c r="G400" s="59">
        <f t="shared" si="12"/>
        <v>497206.26900000003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30251</v>
      </c>
      <c r="D403" s="58">
        <f>PRRAS!E414</f>
        <v>23676</v>
      </c>
      <c r="E403" s="58">
        <v>0</v>
      </c>
      <c r="F403" s="58">
        <v>0</v>
      </c>
      <c r="G403" s="59">
        <f t="shared" si="12"/>
        <v>31196.406000000003</v>
      </c>
      <c r="H403" s="59">
        <f t="shared" si="13"/>
        <v>0</v>
      </c>
      <c r="I403" s="60">
        <v>0</v>
      </c>
    </row>
    <row r="404" spans="1:9" x14ac:dyDescent="0.2">
      <c r="A404" s="57">
        <v>151</v>
      </c>
      <c r="B404" s="58">
        <f>PRRAS!C415</f>
        <v>403</v>
      </c>
      <c r="C404" s="58">
        <f>PRRAS!D415</f>
        <v>13284027</v>
      </c>
      <c r="D404" s="58">
        <f>PRRAS!E415</f>
        <v>14067309</v>
      </c>
      <c r="E404" s="58">
        <v>0</v>
      </c>
      <c r="F404" s="58">
        <v>0</v>
      </c>
      <c r="G404" s="59">
        <f t="shared" si="12"/>
        <v>16691713.935000001</v>
      </c>
      <c r="H404" s="59">
        <f t="shared" si="13"/>
        <v>0</v>
      </c>
      <c r="I404" s="60">
        <v>0</v>
      </c>
    </row>
    <row r="405" spans="1:9" x14ac:dyDescent="0.2">
      <c r="A405" s="57">
        <v>151</v>
      </c>
      <c r="B405" s="58">
        <f>PRRAS!C416</f>
        <v>404</v>
      </c>
      <c r="C405" s="58">
        <f>PRRAS!D416</f>
        <v>13482930</v>
      </c>
      <c r="D405" s="58">
        <f>PRRAS!E416</f>
        <v>14679032</v>
      </c>
      <c r="E405" s="58">
        <v>0</v>
      </c>
      <c r="F405" s="58">
        <v>0</v>
      </c>
      <c r="G405" s="59">
        <f t="shared" si="12"/>
        <v>17307761.576000001</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198903</v>
      </c>
      <c r="D407" s="58">
        <f>PRRAS!E418</f>
        <v>611723</v>
      </c>
      <c r="E407" s="58">
        <v>0</v>
      </c>
      <c r="F407" s="58">
        <v>0</v>
      </c>
      <c r="G407" s="59">
        <f t="shared" si="12"/>
        <v>577473.69400000002</v>
      </c>
      <c r="H407" s="59">
        <f t="shared" si="13"/>
        <v>0</v>
      </c>
      <c r="I407" s="60">
        <v>0</v>
      </c>
    </row>
    <row r="408" spans="1:9" x14ac:dyDescent="0.2">
      <c r="A408" s="57">
        <v>151</v>
      </c>
      <c r="B408" s="58">
        <f>PRRAS!C419</f>
        <v>407</v>
      </c>
      <c r="C408" s="58">
        <f>PRRAS!D419</f>
        <v>3145000</v>
      </c>
      <c r="D408" s="58">
        <f>PRRAS!E419</f>
        <v>2946097</v>
      </c>
      <c r="E408" s="58">
        <v>0</v>
      </c>
      <c r="F408" s="58">
        <v>0</v>
      </c>
      <c r="G408" s="59">
        <f t="shared" si="12"/>
        <v>3678137.9579999996</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1616529</v>
      </c>
      <c r="D410" s="58">
        <f>PRRAS!E421</f>
        <v>1918478</v>
      </c>
      <c r="E410" s="58">
        <v>0</v>
      </c>
      <c r="F410" s="58">
        <v>0</v>
      </c>
      <c r="G410" s="59">
        <f t="shared" si="12"/>
        <v>2230475.3649999998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13284027</v>
      </c>
      <c r="D630" s="58">
        <f>PRRAS!E642</f>
        <v>14067309</v>
      </c>
      <c r="E630" s="58">
        <v>0</v>
      </c>
      <c r="F630" s="58">
        <v>0</v>
      </c>
      <c r="G630" s="59">
        <f t="shared" si="18"/>
        <v>26052327.705000002</v>
      </c>
      <c r="H630" s="59">
        <f t="shared" si="19"/>
        <v>0</v>
      </c>
      <c r="I630" s="60">
        <v>0</v>
      </c>
    </row>
    <row r="631" spans="1:9" x14ac:dyDescent="0.2">
      <c r="A631" s="57">
        <v>151</v>
      </c>
      <c r="B631" s="58">
        <f>PRRAS!C643</f>
        <v>630</v>
      </c>
      <c r="C631" s="58">
        <f>PRRAS!D643</f>
        <v>13482930</v>
      </c>
      <c r="D631" s="58">
        <f>PRRAS!E643</f>
        <v>14679032</v>
      </c>
      <c r="E631" s="58">
        <v>0</v>
      </c>
      <c r="F631" s="58">
        <v>0</v>
      </c>
      <c r="G631" s="59">
        <f t="shared" si="18"/>
        <v>26989826.219999999</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198903</v>
      </c>
      <c r="D633" s="58">
        <f>PRRAS!E645</f>
        <v>611723</v>
      </c>
      <c r="E633" s="58">
        <v>0</v>
      </c>
      <c r="F633" s="58">
        <v>0</v>
      </c>
      <c r="G633" s="59">
        <f t="shared" si="18"/>
        <v>898924.56799999997</v>
      </c>
      <c r="H633" s="59">
        <f t="shared" si="19"/>
        <v>0</v>
      </c>
      <c r="I633" s="60">
        <v>0</v>
      </c>
    </row>
    <row r="634" spans="1:9" x14ac:dyDescent="0.2">
      <c r="A634" s="57">
        <v>151</v>
      </c>
      <c r="B634" s="58">
        <f>PRRAS!C646</f>
        <v>633</v>
      </c>
      <c r="C634" s="58">
        <f>PRRAS!D646</f>
        <v>3145000</v>
      </c>
      <c r="D634" s="58">
        <f>PRRAS!E646</f>
        <v>2946097</v>
      </c>
      <c r="E634" s="58">
        <v>0</v>
      </c>
      <c r="F634" s="58">
        <v>0</v>
      </c>
      <c r="G634" s="59">
        <f t="shared" si="18"/>
        <v>5720543.8020000001</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2946097</v>
      </c>
      <c r="D636" s="58">
        <f>PRRAS!E648</f>
        <v>2334374</v>
      </c>
      <c r="E636" s="58">
        <v>0</v>
      </c>
      <c r="F636" s="58">
        <v>0</v>
      </c>
      <c r="G636" s="59">
        <f t="shared" si="18"/>
        <v>4835426.5750000002</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4136089</v>
      </c>
      <c r="D639" s="58">
        <f>PRRAS!E652</f>
        <v>4083077</v>
      </c>
      <c r="E639" s="58">
        <v>0</v>
      </c>
      <c r="F639" s="58">
        <v>0</v>
      </c>
      <c r="G639" s="59">
        <f t="shared" si="18"/>
        <v>7848831.034</v>
      </c>
      <c r="H639" s="59">
        <f t="shared" si="19"/>
        <v>0</v>
      </c>
      <c r="I639" s="60">
        <v>0</v>
      </c>
    </row>
    <row r="640" spans="1:9" x14ac:dyDescent="0.2">
      <c r="A640" s="57">
        <v>151</v>
      </c>
      <c r="B640" s="58">
        <f>PRRAS!C653</f>
        <v>639</v>
      </c>
      <c r="C640" s="58">
        <f>PRRAS!D653</f>
        <v>13784362</v>
      </c>
      <c r="D640" s="58">
        <f>PRRAS!E653</f>
        <v>14434401</v>
      </c>
      <c r="E640" s="58">
        <v>0</v>
      </c>
      <c r="F640" s="58">
        <v>0</v>
      </c>
      <c r="G640" s="59">
        <f t="shared" si="18"/>
        <v>27255371.796</v>
      </c>
      <c r="H640" s="59">
        <f t="shared" si="19"/>
        <v>0</v>
      </c>
      <c r="I640" s="60">
        <v>0</v>
      </c>
    </row>
    <row r="641" spans="1:9" x14ac:dyDescent="0.2">
      <c r="A641" s="57">
        <v>151</v>
      </c>
      <c r="B641" s="58">
        <f>PRRAS!C654</f>
        <v>640</v>
      </c>
      <c r="C641" s="58">
        <f>PRRAS!D654</f>
        <v>13837374</v>
      </c>
      <c r="D641" s="58">
        <f>PRRAS!E654</f>
        <v>15030531</v>
      </c>
      <c r="E641" s="58">
        <v>0</v>
      </c>
      <c r="F641" s="58">
        <v>0</v>
      </c>
      <c r="G641" s="59">
        <f t="shared" si="18"/>
        <v>28094999.039999999</v>
      </c>
      <c r="H641" s="59">
        <f t="shared" si="19"/>
        <v>0</v>
      </c>
      <c r="I641" s="60">
        <v>0</v>
      </c>
    </row>
    <row r="642" spans="1:9" x14ac:dyDescent="0.2">
      <c r="A642" s="57">
        <v>151</v>
      </c>
      <c r="B642" s="58">
        <f>PRRAS!C655</f>
        <v>641</v>
      </c>
      <c r="C642" s="58">
        <f>PRRAS!D655</f>
        <v>4083077</v>
      </c>
      <c r="D642" s="58">
        <f>PRRAS!E655</f>
        <v>3486947</v>
      </c>
      <c r="E642" s="58">
        <v>0</v>
      </c>
      <c r="F642" s="58">
        <v>0</v>
      </c>
      <c r="G642" s="59">
        <f t="shared" ref="G642:G705" si="20">(B642/1000)*(C642*1+D642*2)</f>
        <v>7087518.4110000003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117</v>
      </c>
      <c r="D644" s="58">
        <f>PRRAS!E657</f>
        <v>122</v>
      </c>
      <c r="E644" s="58">
        <v>0</v>
      </c>
      <c r="F644" s="58">
        <v>0</v>
      </c>
      <c r="G644" s="59">
        <f t="shared" si="20"/>
        <v>232.12300000000002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106</v>
      </c>
      <c r="D646" s="58">
        <f>PRRAS!E659</f>
        <v>110</v>
      </c>
      <c r="E646" s="58">
        <v>0</v>
      </c>
      <c r="F646" s="58">
        <v>0</v>
      </c>
      <c r="G646" s="59">
        <f t="shared" si="20"/>
        <v>210.27</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973900</v>
      </c>
      <c r="D685" s="58">
        <f>PRRAS!E698</f>
        <v>967650</v>
      </c>
      <c r="E685" s="58">
        <v>0</v>
      </c>
      <c r="F685" s="58">
        <v>0</v>
      </c>
      <c r="G685" s="59">
        <f t="shared" si="20"/>
        <v>1989892.8</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23444</v>
      </c>
      <c r="D687" s="58">
        <f>PRRAS!E700</f>
        <v>8992</v>
      </c>
      <c r="E687" s="58">
        <v>0</v>
      </c>
      <c r="F687" s="58">
        <v>0</v>
      </c>
      <c r="G687" s="59">
        <f t="shared" si="20"/>
        <v>28419.608000000004</v>
      </c>
      <c r="H687" s="59">
        <f t="shared" si="21"/>
        <v>0</v>
      </c>
      <c r="I687" s="60">
        <v>0</v>
      </c>
    </row>
    <row r="688" spans="1:9" x14ac:dyDescent="0.2">
      <c r="A688" s="57">
        <v>151</v>
      </c>
      <c r="B688" s="58">
        <f>PRRAS!C701</f>
        <v>687</v>
      </c>
      <c r="C688" s="58">
        <f>PRRAS!D701</f>
        <v>33537</v>
      </c>
      <c r="D688" s="58">
        <f>PRRAS!E701</f>
        <v>55055</v>
      </c>
      <c r="E688" s="58">
        <v>0</v>
      </c>
      <c r="F688" s="58">
        <v>0</v>
      </c>
      <c r="G688" s="59">
        <f t="shared" si="20"/>
        <v>98685.489000000001</v>
      </c>
      <c r="H688" s="59">
        <f t="shared" si="21"/>
        <v>0</v>
      </c>
      <c r="I688" s="60">
        <v>0</v>
      </c>
    </row>
    <row r="689" spans="1:9" x14ac:dyDescent="0.2">
      <c r="A689" s="57">
        <v>151</v>
      </c>
      <c r="B689" s="58">
        <f>PRRAS!C702</f>
        <v>688</v>
      </c>
      <c r="C689" s="58">
        <f>PRRAS!D702</f>
        <v>70216</v>
      </c>
      <c r="D689" s="58">
        <f>PRRAS!E702</f>
        <v>65475</v>
      </c>
      <c r="E689" s="58">
        <v>0</v>
      </c>
      <c r="F689" s="58">
        <v>0</v>
      </c>
      <c r="G689" s="59">
        <f t="shared" si="20"/>
        <v>138402.20799999998</v>
      </c>
      <c r="H689" s="59">
        <f t="shared" si="21"/>
        <v>0</v>
      </c>
      <c r="I689" s="60">
        <v>0</v>
      </c>
    </row>
    <row r="690" spans="1:9" x14ac:dyDescent="0.2">
      <c r="A690" s="57">
        <v>151</v>
      </c>
      <c r="B690" s="58">
        <f>PRRAS!C703</f>
        <v>689</v>
      </c>
      <c r="C690" s="58">
        <f>PRRAS!D703</f>
        <v>428678</v>
      </c>
      <c r="D690" s="58">
        <f>PRRAS!E703</f>
        <v>464594</v>
      </c>
      <c r="E690" s="58">
        <v>0</v>
      </c>
      <c r="F690" s="58">
        <v>0</v>
      </c>
      <c r="G690" s="59">
        <f t="shared" si="20"/>
        <v>935569.67399999988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17095</v>
      </c>
      <c r="D692" s="58">
        <f>PRRAS!E705</f>
        <v>6225</v>
      </c>
      <c r="E692" s="58">
        <v>0</v>
      </c>
      <c r="F692" s="58">
        <v>0</v>
      </c>
      <c r="G692" s="59">
        <f t="shared" si="20"/>
        <v>20415.594999999998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75146</v>
      </c>
      <c r="D697" s="58">
        <f>PRRAS!E710</f>
        <v>86624</v>
      </c>
      <c r="E697" s="58">
        <v>0</v>
      </c>
      <c r="F697" s="58">
        <v>0</v>
      </c>
      <c r="G697" s="59">
        <f t="shared" si="20"/>
        <v>172882.22399999999</v>
      </c>
      <c r="H697" s="59">
        <f t="shared" si="21"/>
        <v>0</v>
      </c>
      <c r="I697" s="60">
        <v>0</v>
      </c>
    </row>
    <row r="698" spans="1:9" x14ac:dyDescent="0.2">
      <c r="A698" s="57">
        <v>151</v>
      </c>
      <c r="B698" s="58">
        <f>PRRAS!C711</f>
        <v>697</v>
      </c>
      <c r="C698" s="58">
        <f>PRRAS!D711</f>
        <v>22666</v>
      </c>
      <c r="D698" s="58">
        <f>PRRAS!E711</f>
        <v>21931</v>
      </c>
      <c r="E698" s="58">
        <v>0</v>
      </c>
      <c r="F698" s="58">
        <v>0</v>
      </c>
      <c r="G698" s="59">
        <f t="shared" si="20"/>
        <v>46370.015999999996</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36960</v>
      </c>
      <c r="D776" s="58">
        <f>PRRAS!E789</f>
        <v>34990</v>
      </c>
      <c r="E776" s="58">
        <v>0</v>
      </c>
      <c r="F776" s="58">
        <v>0</v>
      </c>
      <c r="G776" s="59">
        <f t="shared" si="24"/>
        <v>82878.5</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6469596</v>
      </c>
      <c r="D977" s="63">
        <f>Bil!E12</f>
        <v>6434934</v>
      </c>
      <c r="E977" s="63">
        <v>0</v>
      </c>
      <c r="F977" s="63">
        <v>0</v>
      </c>
      <c r="G977" s="64">
        <f t="shared" ref="G977:G1040" si="32">B977/1000*C977+B977/500*D977</f>
        <v>19339.464</v>
      </c>
      <c r="H977" s="64">
        <f t="shared" si="31"/>
        <v>0</v>
      </c>
      <c r="I977" s="65"/>
    </row>
    <row r="978" spans="1:9" x14ac:dyDescent="0.2">
      <c r="A978" s="57">
        <v>152</v>
      </c>
      <c r="B978" s="58">
        <f>Bil!C13</f>
        <v>2</v>
      </c>
      <c r="C978" s="58">
        <f>Bil!D13</f>
        <v>733926</v>
      </c>
      <c r="D978" s="58">
        <f>Bil!E13</f>
        <v>993352</v>
      </c>
      <c r="E978" s="58">
        <v>0</v>
      </c>
      <c r="F978" s="58">
        <v>0</v>
      </c>
      <c r="G978" s="59">
        <f t="shared" si="32"/>
        <v>5441.26</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733926</v>
      </c>
      <c r="D983" s="58">
        <f>Bil!E18</f>
        <v>993352</v>
      </c>
      <c r="E983" s="58">
        <v>0</v>
      </c>
      <c r="F983" s="58">
        <v>0</v>
      </c>
      <c r="G983" s="59">
        <f t="shared" si="32"/>
        <v>19044.41</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332377</v>
      </c>
      <c r="D990" s="58">
        <f>Bil!E25</f>
        <v>293208</v>
      </c>
      <c r="E990" s="58">
        <v>0</v>
      </c>
      <c r="F990" s="58">
        <v>0</v>
      </c>
      <c r="G990" s="59">
        <f t="shared" si="32"/>
        <v>12863.102000000001</v>
      </c>
      <c r="H990" s="59">
        <f t="shared" si="31"/>
        <v>0</v>
      </c>
      <c r="I990" s="60"/>
    </row>
    <row r="991" spans="1:9" x14ac:dyDescent="0.2">
      <c r="A991" s="57">
        <v>152</v>
      </c>
      <c r="B991" s="58">
        <f>Bil!C26</f>
        <v>15</v>
      </c>
      <c r="C991" s="58">
        <f>Bil!D26</f>
        <v>478844</v>
      </c>
      <c r="D991" s="58">
        <f>Bil!E26</f>
        <v>518132</v>
      </c>
      <c r="E991" s="58">
        <v>0</v>
      </c>
      <c r="F991" s="58">
        <v>0</v>
      </c>
      <c r="G991" s="59">
        <f t="shared" si="32"/>
        <v>22726.62</v>
      </c>
      <c r="H991" s="59">
        <f t="shared" si="31"/>
        <v>0</v>
      </c>
      <c r="I991" s="60"/>
    </row>
    <row r="992" spans="1:9" x14ac:dyDescent="0.2">
      <c r="A992" s="57">
        <v>152</v>
      </c>
      <c r="B992" s="58">
        <f>Bil!C27</f>
        <v>16</v>
      </c>
      <c r="C992" s="58">
        <f>Bil!D27</f>
        <v>152642</v>
      </c>
      <c r="D992" s="58">
        <f>Bil!E27</f>
        <v>151556</v>
      </c>
      <c r="E992" s="58">
        <v>0</v>
      </c>
      <c r="F992" s="58">
        <v>0</v>
      </c>
      <c r="G992" s="59">
        <f t="shared" si="32"/>
        <v>7292.0640000000003</v>
      </c>
      <c r="H992" s="59">
        <f t="shared" si="31"/>
        <v>0</v>
      </c>
      <c r="I992" s="60"/>
    </row>
    <row r="993" spans="1:9" x14ac:dyDescent="0.2">
      <c r="A993" s="57">
        <v>152</v>
      </c>
      <c r="B993" s="58">
        <f>Bil!C28</f>
        <v>17</v>
      </c>
      <c r="C993" s="58">
        <f>Bil!D28</f>
        <v>11495</v>
      </c>
      <c r="D993" s="58">
        <f>Bil!E28</f>
        <v>11495</v>
      </c>
      <c r="E993" s="58">
        <v>0</v>
      </c>
      <c r="F993" s="58">
        <v>0</v>
      </c>
      <c r="G993" s="59">
        <f t="shared" si="32"/>
        <v>586.24500000000012</v>
      </c>
      <c r="H993" s="59">
        <f t="shared" si="31"/>
        <v>0</v>
      </c>
      <c r="I993" s="60"/>
    </row>
    <row r="994" spans="1:9" x14ac:dyDescent="0.2">
      <c r="A994" s="57">
        <v>152</v>
      </c>
      <c r="B994" s="58">
        <f>Bil!C29</f>
        <v>18</v>
      </c>
      <c r="C994" s="58">
        <f>Bil!D29</f>
        <v>843688</v>
      </c>
      <c r="D994" s="58">
        <f>Bil!E29</f>
        <v>865958</v>
      </c>
      <c r="E994" s="58">
        <v>0</v>
      </c>
      <c r="F994" s="58">
        <v>0</v>
      </c>
      <c r="G994" s="59">
        <f t="shared" si="32"/>
        <v>46360.871999999996</v>
      </c>
      <c r="H994" s="59">
        <f t="shared" si="31"/>
        <v>0</v>
      </c>
      <c r="I994" s="60"/>
    </row>
    <row r="995" spans="1:9" x14ac:dyDescent="0.2">
      <c r="A995" s="57">
        <v>152</v>
      </c>
      <c r="B995" s="58">
        <f>Bil!C30</f>
        <v>19</v>
      </c>
      <c r="C995" s="58">
        <f>Bil!D30</f>
        <v>2375</v>
      </c>
      <c r="D995" s="58">
        <f>Bil!E30</f>
        <v>2375</v>
      </c>
      <c r="E995" s="58">
        <v>0</v>
      </c>
      <c r="F995" s="58">
        <v>0</v>
      </c>
      <c r="G995" s="59">
        <f t="shared" si="32"/>
        <v>135.375</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1156667</v>
      </c>
      <c r="D999" s="58">
        <f>Bil!E34</f>
        <v>1256308</v>
      </c>
      <c r="E999" s="58">
        <v>0</v>
      </c>
      <c r="F999" s="58">
        <v>0</v>
      </c>
      <c r="G999" s="59">
        <f t="shared" si="32"/>
        <v>84393.508999999991</v>
      </c>
      <c r="H999" s="59">
        <f t="shared" si="31"/>
        <v>0</v>
      </c>
      <c r="I999" s="60"/>
    </row>
    <row r="1000" spans="1:9" x14ac:dyDescent="0.2">
      <c r="A1000" s="57">
        <v>152</v>
      </c>
      <c r="B1000" s="58">
        <f>Bil!C35</f>
        <v>24</v>
      </c>
      <c r="C1000" s="58">
        <f>Bil!D35</f>
        <v>389097</v>
      </c>
      <c r="D1000" s="58">
        <f>Bil!E35</f>
        <v>691665</v>
      </c>
      <c r="E1000" s="58">
        <v>0</v>
      </c>
      <c r="F1000" s="58">
        <v>0</v>
      </c>
      <c r="G1000" s="59">
        <f t="shared" si="32"/>
        <v>42538.248</v>
      </c>
      <c r="H1000" s="59">
        <f t="shared" si="31"/>
        <v>0</v>
      </c>
      <c r="I1000" s="60"/>
    </row>
    <row r="1001" spans="1:9" x14ac:dyDescent="0.2">
      <c r="A1001" s="57">
        <v>152</v>
      </c>
      <c r="B1001" s="58">
        <f>Bil!C36</f>
        <v>25</v>
      </c>
      <c r="C1001" s="58">
        <f>Bil!D36</f>
        <v>1248126</v>
      </c>
      <c r="D1001" s="58">
        <f>Bil!E36</f>
        <v>1493811</v>
      </c>
      <c r="E1001" s="58">
        <v>0</v>
      </c>
      <c r="F1001" s="58">
        <v>0</v>
      </c>
      <c r="G1001" s="59">
        <f t="shared" si="32"/>
        <v>105893.70000000001</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859029</v>
      </c>
      <c r="D1005" s="58">
        <f>Bil!E40</f>
        <v>802146</v>
      </c>
      <c r="E1005" s="58">
        <v>0</v>
      </c>
      <c r="F1005" s="58">
        <v>0</v>
      </c>
      <c r="G1005" s="59">
        <f t="shared" si="32"/>
        <v>71436.309000000008</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12452</v>
      </c>
      <c r="D1016" s="58">
        <f>Bil!E51</f>
        <v>8479</v>
      </c>
      <c r="E1016" s="58">
        <v>0</v>
      </c>
      <c r="F1016" s="58">
        <v>0</v>
      </c>
      <c r="G1016" s="59">
        <f t="shared" si="32"/>
        <v>1176.4000000000001</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59108</v>
      </c>
      <c r="D1018" s="58">
        <f>Bil!E53</f>
        <v>59108</v>
      </c>
      <c r="E1018" s="58">
        <v>0</v>
      </c>
      <c r="F1018" s="58">
        <v>0</v>
      </c>
      <c r="G1018" s="59">
        <f t="shared" si="32"/>
        <v>7447.6080000000002</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46656</v>
      </c>
      <c r="D1021" s="58">
        <f>Bil!E56</f>
        <v>50629</v>
      </c>
      <c r="E1021" s="58">
        <v>0</v>
      </c>
      <c r="F1021" s="58">
        <v>0</v>
      </c>
      <c r="G1021" s="59">
        <f t="shared" si="32"/>
        <v>6656.1299999999992</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249802</v>
      </c>
      <c r="D1025" s="58">
        <f>Bil!E60</f>
        <v>258841</v>
      </c>
      <c r="E1025" s="58">
        <v>0</v>
      </c>
      <c r="F1025" s="58">
        <v>0</v>
      </c>
      <c r="G1025" s="59">
        <f t="shared" si="32"/>
        <v>37606.716</v>
      </c>
      <c r="H1025" s="59">
        <f t="shared" si="31"/>
        <v>0</v>
      </c>
      <c r="I1025" s="60"/>
    </row>
    <row r="1026" spans="1:9" x14ac:dyDescent="0.2">
      <c r="A1026" s="57">
        <v>152</v>
      </c>
      <c r="B1026" s="58">
        <f>Bil!C61</f>
        <v>50</v>
      </c>
      <c r="C1026" s="58">
        <f>Bil!D61</f>
        <v>249802</v>
      </c>
      <c r="D1026" s="58">
        <f>Bil!E61</f>
        <v>258841</v>
      </c>
      <c r="E1026" s="58">
        <v>0</v>
      </c>
      <c r="F1026" s="58">
        <v>0</v>
      </c>
      <c r="G1026" s="59">
        <f t="shared" si="32"/>
        <v>38374.200000000004</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5735670</v>
      </c>
      <c r="D1039" s="58">
        <f>Bil!E74</f>
        <v>5441582</v>
      </c>
      <c r="E1039" s="58">
        <v>0</v>
      </c>
      <c r="F1039" s="58">
        <v>0</v>
      </c>
      <c r="G1039" s="59">
        <f t="shared" si="32"/>
        <v>1046986.5420000001</v>
      </c>
      <c r="H1039" s="59">
        <f t="shared" si="33"/>
        <v>0</v>
      </c>
      <c r="I1039" s="60"/>
    </row>
    <row r="1040" spans="1:9" x14ac:dyDescent="0.2">
      <c r="A1040" s="57">
        <v>152</v>
      </c>
      <c r="B1040" s="58">
        <f>Bil!C75</f>
        <v>64</v>
      </c>
      <c r="C1040" s="58">
        <f>Bil!D75</f>
        <v>4083077</v>
      </c>
      <c r="D1040" s="58">
        <f>Bil!E75</f>
        <v>3486947</v>
      </c>
      <c r="E1040" s="58">
        <v>0</v>
      </c>
      <c r="F1040" s="58">
        <v>0</v>
      </c>
      <c r="G1040" s="59">
        <f t="shared" si="32"/>
        <v>707646.14400000009</v>
      </c>
      <c r="H1040" s="59">
        <f t="shared" si="33"/>
        <v>0</v>
      </c>
      <c r="I1040" s="60"/>
    </row>
    <row r="1041" spans="1:9" x14ac:dyDescent="0.2">
      <c r="A1041" s="57">
        <v>152</v>
      </c>
      <c r="B1041" s="58">
        <f>Bil!C76</f>
        <v>65</v>
      </c>
      <c r="C1041" s="58">
        <f>Bil!D76</f>
        <v>4079128</v>
      </c>
      <c r="D1041" s="58">
        <f>Bil!E76</f>
        <v>3485118</v>
      </c>
      <c r="E1041" s="58">
        <v>0</v>
      </c>
      <c r="F1041" s="58">
        <v>0</v>
      </c>
      <c r="G1041" s="59">
        <f t="shared" ref="G1041:G1104" si="34">B1041/1000*C1041+B1041/500*D1041</f>
        <v>718208.66</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4079128</v>
      </c>
      <c r="D1043" s="58">
        <f>Bil!E78</f>
        <v>3485118</v>
      </c>
      <c r="E1043" s="58">
        <v>0</v>
      </c>
      <c r="F1043" s="58">
        <v>0</v>
      </c>
      <c r="G1043" s="59">
        <f t="shared" si="34"/>
        <v>740307.38800000004</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3949</v>
      </c>
      <c r="D1047" s="58">
        <f>Bil!E82</f>
        <v>1829</v>
      </c>
      <c r="E1047" s="58">
        <v>0</v>
      </c>
      <c r="F1047" s="58">
        <v>0</v>
      </c>
      <c r="G1047" s="59">
        <f t="shared" si="34"/>
        <v>540.09699999999998</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36064</v>
      </c>
      <c r="D1049" s="58">
        <f>Bil!E84</f>
        <v>36157</v>
      </c>
      <c r="E1049" s="58">
        <v>0</v>
      </c>
      <c r="F1049" s="58">
        <v>0</v>
      </c>
      <c r="G1049" s="59">
        <f t="shared" si="34"/>
        <v>7911.5939999999991</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7503</v>
      </c>
      <c r="E1055" s="58">
        <v>0</v>
      </c>
      <c r="F1055" s="58">
        <v>0</v>
      </c>
      <c r="G1055" s="59">
        <f t="shared" si="34"/>
        <v>1185.4739999999999</v>
      </c>
      <c r="H1055" s="59">
        <f t="shared" si="33"/>
        <v>0</v>
      </c>
      <c r="I1055" s="60"/>
    </row>
    <row r="1056" spans="1:9" x14ac:dyDescent="0.2">
      <c r="A1056" s="57">
        <v>152</v>
      </c>
      <c r="B1056" s="58">
        <f>Bil!C91</f>
        <v>80</v>
      </c>
      <c r="C1056" s="58">
        <f>Bil!D91</f>
        <v>36064</v>
      </c>
      <c r="D1056" s="58">
        <f>Bil!E91</f>
        <v>28654</v>
      </c>
      <c r="E1056" s="58">
        <v>0</v>
      </c>
      <c r="F1056" s="58">
        <v>0</v>
      </c>
      <c r="G1056" s="59">
        <f t="shared" si="34"/>
        <v>7469.76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1586278</v>
      </c>
      <c r="D1116" s="58">
        <f>Bil!E151</f>
        <v>1894802</v>
      </c>
      <c r="E1116" s="58">
        <v>0</v>
      </c>
      <c r="F1116" s="58">
        <v>0</v>
      </c>
      <c r="G1116" s="59">
        <f t="shared" si="36"/>
        <v>752623.4800000001</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294866</v>
      </c>
      <c r="D1128" s="58">
        <f>Bil!E163</f>
        <v>330877</v>
      </c>
      <c r="E1128" s="58">
        <v>0</v>
      </c>
      <c r="F1128" s="58">
        <v>0</v>
      </c>
      <c r="G1128" s="59">
        <f t="shared" si="36"/>
        <v>145406.24</v>
      </c>
      <c r="H1128" s="59">
        <f t="shared" si="35"/>
        <v>0</v>
      </c>
      <c r="I1128" s="60"/>
    </row>
    <row r="1129" spans="1:9" x14ac:dyDescent="0.2">
      <c r="A1129" s="57">
        <v>152</v>
      </c>
      <c r="B1129" s="58">
        <f>Bil!C164</f>
        <v>153</v>
      </c>
      <c r="C1129" s="58">
        <f>Bil!D164</f>
        <v>850</v>
      </c>
      <c r="D1129" s="58">
        <f>Bil!E164</f>
        <v>6151</v>
      </c>
      <c r="E1129" s="58">
        <v>0</v>
      </c>
      <c r="F1129" s="58">
        <v>0</v>
      </c>
      <c r="G1129" s="59">
        <f t="shared" si="36"/>
        <v>2012.2559999999999</v>
      </c>
      <c r="H1129" s="59">
        <f t="shared" si="35"/>
        <v>0</v>
      </c>
      <c r="I1129" s="60"/>
    </row>
    <row r="1130" spans="1:9" x14ac:dyDescent="0.2">
      <c r="A1130" s="57">
        <v>152</v>
      </c>
      <c r="B1130" s="58">
        <f>Bil!C165</f>
        <v>154</v>
      </c>
      <c r="C1130" s="58">
        <f>Bil!D165</f>
        <v>1270562</v>
      </c>
      <c r="D1130" s="58">
        <f>Bil!E165</f>
        <v>1552774</v>
      </c>
      <c r="E1130" s="58">
        <v>0</v>
      </c>
      <c r="F1130" s="58">
        <v>0</v>
      </c>
      <c r="G1130" s="59">
        <f t="shared" si="36"/>
        <v>673920.94</v>
      </c>
      <c r="H1130" s="59">
        <f t="shared" si="35"/>
        <v>0</v>
      </c>
      <c r="I1130" s="60"/>
    </row>
    <row r="1131" spans="1:9" x14ac:dyDescent="0.2">
      <c r="A1131" s="57">
        <v>152</v>
      </c>
      <c r="B1131" s="58">
        <f>Bil!C166</f>
        <v>155</v>
      </c>
      <c r="C1131" s="58">
        <f>Bil!D166</f>
        <v>20000</v>
      </c>
      <c r="D1131" s="58">
        <f>Bil!E166</f>
        <v>5000</v>
      </c>
      <c r="E1131" s="58">
        <v>0</v>
      </c>
      <c r="F1131" s="58">
        <v>0</v>
      </c>
      <c r="G1131" s="59">
        <f t="shared" si="36"/>
        <v>4650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30251</v>
      </c>
      <c r="D1133" s="58">
        <f>Bil!E168</f>
        <v>23676</v>
      </c>
      <c r="E1133" s="58">
        <v>0</v>
      </c>
      <c r="F1133" s="58">
        <v>0</v>
      </c>
      <c r="G1133" s="59">
        <f t="shared" si="36"/>
        <v>12183.671</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6469596</v>
      </c>
      <c r="D1138" s="58">
        <f>Bil!E173</f>
        <v>6434934</v>
      </c>
      <c r="E1138" s="58">
        <v>0</v>
      </c>
      <c r="F1138" s="58">
        <v>0</v>
      </c>
      <c r="G1138" s="59">
        <f t="shared" si="36"/>
        <v>3132993.1680000001</v>
      </c>
      <c r="H1138" s="59">
        <f t="shared" si="35"/>
        <v>0</v>
      </c>
      <c r="I1138" s="60"/>
    </row>
    <row r="1139" spans="1:9" x14ac:dyDescent="0.2">
      <c r="A1139" s="57">
        <v>152</v>
      </c>
      <c r="B1139" s="58">
        <f>Bil!C174</f>
        <v>163</v>
      </c>
      <c r="C1139" s="58">
        <f>Bil!D174</f>
        <v>1173044</v>
      </c>
      <c r="D1139" s="58">
        <f>Bil!E174</f>
        <v>1188730</v>
      </c>
      <c r="E1139" s="58">
        <v>0</v>
      </c>
      <c r="F1139" s="58">
        <v>0</v>
      </c>
      <c r="G1139" s="59">
        <f t="shared" si="36"/>
        <v>578732.152</v>
      </c>
      <c r="H1139" s="59">
        <f t="shared" si="35"/>
        <v>0</v>
      </c>
      <c r="I1139" s="60"/>
    </row>
    <row r="1140" spans="1:9" x14ac:dyDescent="0.2">
      <c r="A1140" s="57">
        <v>152</v>
      </c>
      <c r="B1140" s="58">
        <f>Bil!C175</f>
        <v>164</v>
      </c>
      <c r="C1140" s="58">
        <f>Bil!D175</f>
        <v>1081963</v>
      </c>
      <c r="D1140" s="58">
        <f>Bil!E175</f>
        <v>1188730</v>
      </c>
      <c r="E1140" s="58">
        <v>0</v>
      </c>
      <c r="F1140" s="58">
        <v>0</v>
      </c>
      <c r="G1140" s="59">
        <f t="shared" si="36"/>
        <v>567345.37199999997</v>
      </c>
      <c r="H1140" s="59">
        <f t="shared" si="35"/>
        <v>0</v>
      </c>
      <c r="I1140" s="60"/>
    </row>
    <row r="1141" spans="1:9" x14ac:dyDescent="0.2">
      <c r="A1141" s="57">
        <v>152</v>
      </c>
      <c r="B1141" s="58">
        <f>Bil!C176</f>
        <v>165</v>
      </c>
      <c r="C1141" s="58">
        <f>Bil!D176</f>
        <v>992625</v>
      </c>
      <c r="D1141" s="58">
        <f>Bil!E176</f>
        <v>1070577</v>
      </c>
      <c r="E1141" s="58">
        <v>0</v>
      </c>
      <c r="F1141" s="58">
        <v>0</v>
      </c>
      <c r="G1141" s="59">
        <f t="shared" si="36"/>
        <v>517073.53500000003</v>
      </c>
      <c r="H1141" s="59">
        <f t="shared" si="35"/>
        <v>0</v>
      </c>
      <c r="I1141" s="60"/>
    </row>
    <row r="1142" spans="1:9" x14ac:dyDescent="0.2">
      <c r="A1142" s="57">
        <v>152</v>
      </c>
      <c r="B1142" s="58">
        <f>Bil!C177</f>
        <v>166</v>
      </c>
      <c r="C1142" s="58">
        <f>Bil!D177</f>
        <v>89213</v>
      </c>
      <c r="D1142" s="58">
        <f>Bil!E177</f>
        <v>118028</v>
      </c>
      <c r="E1142" s="58">
        <v>0</v>
      </c>
      <c r="F1142" s="58">
        <v>0</v>
      </c>
      <c r="G1142" s="59">
        <f t="shared" si="36"/>
        <v>53994.654000000002</v>
      </c>
      <c r="H1142" s="59">
        <f t="shared" si="35"/>
        <v>0</v>
      </c>
      <c r="I1142" s="60"/>
    </row>
    <row r="1143" spans="1:9" x14ac:dyDescent="0.2">
      <c r="A1143" s="57">
        <v>152</v>
      </c>
      <c r="B1143" s="58">
        <f>Bil!C178</f>
        <v>167</v>
      </c>
      <c r="C1143" s="58">
        <f>Bil!D178</f>
        <v>125</v>
      </c>
      <c r="D1143" s="58">
        <f>Bil!E178</f>
        <v>125</v>
      </c>
      <c r="E1143" s="58">
        <v>0</v>
      </c>
      <c r="F1143" s="58">
        <v>0</v>
      </c>
      <c r="G1143" s="59">
        <f t="shared" si="36"/>
        <v>62.625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125</v>
      </c>
      <c r="D1146" s="58">
        <f>Bil!E181</f>
        <v>125</v>
      </c>
      <c r="E1146" s="58">
        <v>0</v>
      </c>
      <c r="F1146" s="58">
        <v>0</v>
      </c>
      <c r="G1146" s="59">
        <f t="shared" si="36"/>
        <v>63.75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91081</v>
      </c>
      <c r="D1151" s="58">
        <f>Bil!E186</f>
        <v>0</v>
      </c>
      <c r="E1151" s="58">
        <v>0</v>
      </c>
      <c r="F1151" s="58">
        <v>0</v>
      </c>
      <c r="G1151" s="59">
        <f t="shared" si="36"/>
        <v>15939.174999999999</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5296552</v>
      </c>
      <c r="D1199" s="58">
        <f>Bil!E234</f>
        <v>5246204</v>
      </c>
      <c r="E1199" s="58">
        <v>0</v>
      </c>
      <c r="F1199" s="58">
        <v>0</v>
      </c>
      <c r="G1199" s="59">
        <f t="shared" si="38"/>
        <v>3520938.08</v>
      </c>
      <c r="H1199" s="59">
        <f t="shared" si="37"/>
        <v>0</v>
      </c>
      <c r="I1199" s="60"/>
    </row>
    <row r="1200" spans="1:9" x14ac:dyDescent="0.2">
      <c r="A1200" s="57">
        <v>152</v>
      </c>
      <c r="B1200" s="58">
        <f>Bil!C235</f>
        <v>224</v>
      </c>
      <c r="C1200" s="58">
        <f>Bil!D235</f>
        <v>733926</v>
      </c>
      <c r="D1200" s="58">
        <f>Bil!E235</f>
        <v>993352</v>
      </c>
      <c r="E1200" s="58">
        <v>0</v>
      </c>
      <c r="F1200" s="58">
        <v>0</v>
      </c>
      <c r="G1200" s="59">
        <f t="shared" si="38"/>
        <v>609421.12</v>
      </c>
      <c r="H1200" s="59">
        <f t="shared" si="37"/>
        <v>0</v>
      </c>
      <c r="I1200" s="60"/>
    </row>
    <row r="1201" spans="1:9" x14ac:dyDescent="0.2">
      <c r="A1201" s="57">
        <v>152</v>
      </c>
      <c r="B1201" s="58">
        <f>Bil!C236</f>
        <v>225</v>
      </c>
      <c r="C1201" s="58">
        <f>Bil!D236</f>
        <v>733926</v>
      </c>
      <c r="D1201" s="58">
        <f>Bil!E236</f>
        <v>993352</v>
      </c>
      <c r="E1201" s="58">
        <v>0</v>
      </c>
      <c r="F1201" s="58">
        <v>0</v>
      </c>
      <c r="G1201" s="59">
        <f t="shared" si="38"/>
        <v>612141.75</v>
      </c>
      <c r="H1201" s="59">
        <f t="shared" si="37"/>
        <v>0</v>
      </c>
      <c r="I1201" s="60"/>
    </row>
    <row r="1202" spans="1:9" x14ac:dyDescent="0.2">
      <c r="A1202" s="57">
        <v>152</v>
      </c>
      <c r="B1202" s="58">
        <f>Bil!C237</f>
        <v>226</v>
      </c>
      <c r="C1202" s="58">
        <f>Bil!D237</f>
        <v>658973</v>
      </c>
      <c r="D1202" s="58">
        <f>Bil!E237</f>
        <v>908523</v>
      </c>
      <c r="E1202" s="58">
        <v>0</v>
      </c>
      <c r="F1202" s="58">
        <v>0</v>
      </c>
      <c r="G1202" s="59">
        <f t="shared" si="38"/>
        <v>559580.29399999999</v>
      </c>
      <c r="H1202" s="59">
        <f t="shared" si="37"/>
        <v>0</v>
      </c>
      <c r="I1202" s="60"/>
    </row>
    <row r="1203" spans="1:9" x14ac:dyDescent="0.2">
      <c r="A1203" s="57">
        <v>152</v>
      </c>
      <c r="B1203" s="58">
        <f>Bil!C238</f>
        <v>227</v>
      </c>
      <c r="C1203" s="58">
        <f>Bil!D238</f>
        <v>74953</v>
      </c>
      <c r="D1203" s="58">
        <f>Bil!E238</f>
        <v>84829</v>
      </c>
      <c r="E1203" s="58">
        <v>0</v>
      </c>
      <c r="F1203" s="58">
        <v>0</v>
      </c>
      <c r="G1203" s="59">
        <f t="shared" si="38"/>
        <v>55526.697</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3011562</v>
      </c>
      <c r="D1208" s="58">
        <f>Bil!E243</f>
        <v>2590739</v>
      </c>
      <c r="E1208" s="58">
        <v>0</v>
      </c>
      <c r="F1208" s="58">
        <v>0</v>
      </c>
      <c r="G1208" s="59">
        <f t="shared" si="38"/>
        <v>1900785.28</v>
      </c>
      <c r="H1208" s="59">
        <f t="shared" si="37"/>
        <v>0</v>
      </c>
      <c r="I1208" s="60"/>
    </row>
    <row r="1209" spans="1:9" x14ac:dyDescent="0.2">
      <c r="A1209" s="57">
        <v>152</v>
      </c>
      <c r="B1209" s="58">
        <f>Bil!C244</f>
        <v>233</v>
      </c>
      <c r="C1209" s="58">
        <f>Bil!D244</f>
        <v>3011562</v>
      </c>
      <c r="D1209" s="58">
        <f>Bil!E244</f>
        <v>2590739</v>
      </c>
      <c r="E1209" s="58">
        <v>0</v>
      </c>
      <c r="F1209" s="58">
        <v>0</v>
      </c>
      <c r="G1209" s="59">
        <f t="shared" si="38"/>
        <v>1908978.32</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65465</v>
      </c>
      <c r="D1212" s="58">
        <f>Bil!E247</f>
        <v>256365</v>
      </c>
      <c r="E1212" s="58">
        <v>0</v>
      </c>
      <c r="F1212" s="58">
        <v>0</v>
      </c>
      <c r="G1212" s="59">
        <f t="shared" si="38"/>
        <v>136454.01999999999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65465</v>
      </c>
      <c r="D1214" s="58">
        <f>Bil!E249</f>
        <v>256365</v>
      </c>
      <c r="E1214" s="58">
        <v>0</v>
      </c>
      <c r="F1214" s="58">
        <v>0</v>
      </c>
      <c r="G1214" s="59">
        <f t="shared" si="38"/>
        <v>137610.41</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1586278</v>
      </c>
      <c r="D1216" s="58">
        <f>Bil!E251</f>
        <v>1894802</v>
      </c>
      <c r="E1216" s="58">
        <v>0</v>
      </c>
      <c r="F1216" s="58">
        <v>0</v>
      </c>
      <c r="G1216" s="59">
        <f t="shared" si="38"/>
        <v>1290211.68</v>
      </c>
      <c r="H1216" s="59">
        <f t="shared" si="37"/>
        <v>0</v>
      </c>
      <c r="I1216" s="60"/>
    </row>
    <row r="1217" spans="1:9" x14ac:dyDescent="0.2">
      <c r="A1217" s="57">
        <v>152</v>
      </c>
      <c r="B1217" s="58">
        <f>Bil!C252</f>
        <v>241</v>
      </c>
      <c r="C1217" s="58">
        <f>Bil!D252</f>
        <v>30251</v>
      </c>
      <c r="D1217" s="58">
        <f>Bil!E252</f>
        <v>23676</v>
      </c>
      <c r="E1217" s="58">
        <v>0</v>
      </c>
      <c r="F1217" s="58">
        <v>0</v>
      </c>
      <c r="G1217" s="59">
        <f t="shared" si="38"/>
        <v>18702.323</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575</v>
      </c>
      <c r="D1224" s="58">
        <f>Bil!E260</f>
        <v>6358</v>
      </c>
      <c r="E1224" s="58">
        <v>0</v>
      </c>
      <c r="F1224" s="58">
        <v>0</v>
      </c>
      <c r="G1224" s="59">
        <f t="shared" si="38"/>
        <v>3296.1679999999997</v>
      </c>
      <c r="H1224" s="59">
        <f t="shared" si="39"/>
        <v>0</v>
      </c>
      <c r="I1224" s="60"/>
    </row>
    <row r="1225" spans="1:9" x14ac:dyDescent="0.2">
      <c r="A1225" s="57">
        <v>152</v>
      </c>
      <c r="B1225" s="58">
        <f>Bil!C261</f>
        <v>249</v>
      </c>
      <c r="C1225" s="58">
        <f>Bil!D261</f>
        <v>1585703</v>
      </c>
      <c r="D1225" s="58">
        <f>Bil!E261</f>
        <v>1888444</v>
      </c>
      <c r="E1225" s="58">
        <v>0</v>
      </c>
      <c r="F1225" s="58">
        <v>0</v>
      </c>
      <c r="G1225" s="59">
        <f t="shared" si="38"/>
        <v>1335285.159</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30251</v>
      </c>
      <c r="D1227" s="58">
        <f>Bil!E263</f>
        <v>23676</v>
      </c>
      <c r="E1227" s="58">
        <v>0</v>
      </c>
      <c r="F1227" s="58">
        <v>0</v>
      </c>
      <c r="G1227" s="59">
        <f t="shared" si="38"/>
        <v>19478.353000000003</v>
      </c>
      <c r="H1227" s="59">
        <f t="shared" si="39"/>
        <v>0</v>
      </c>
      <c r="I1227" s="60"/>
    </row>
    <row r="1228" spans="1:9" x14ac:dyDescent="0.2">
      <c r="A1228" s="57">
        <v>152</v>
      </c>
      <c r="B1228" s="58">
        <f>Bil!C264</f>
        <v>252</v>
      </c>
      <c r="C1228" s="58">
        <f>Bil!D264</f>
        <v>36064</v>
      </c>
      <c r="D1228" s="58">
        <f>Bil!E264</f>
        <v>28654</v>
      </c>
      <c r="E1228" s="58">
        <v>0</v>
      </c>
      <c r="F1228" s="58">
        <v>0</v>
      </c>
      <c r="G1228" s="59">
        <f t="shared" si="38"/>
        <v>23529.743999999999</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1081963</v>
      </c>
      <c r="D1252" s="58">
        <f>Bil!E288</f>
        <v>1188730</v>
      </c>
      <c r="E1252" s="58">
        <v>0</v>
      </c>
      <c r="F1252" s="58">
        <v>0</v>
      </c>
      <c r="G1252" s="59">
        <f t="shared" si="40"/>
        <v>954800.74800000014</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91081</v>
      </c>
      <c r="D1254" s="58">
        <f>Bil!E290</f>
        <v>0</v>
      </c>
      <c r="E1254" s="58">
        <v>0</v>
      </c>
      <c r="F1254" s="58">
        <v>0</v>
      </c>
      <c r="G1254" s="59">
        <f t="shared" si="40"/>
        <v>25320.518000000004</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13482930</v>
      </c>
      <c r="D1371" s="58">
        <f>RasF!E96</f>
        <v>14679032</v>
      </c>
      <c r="E1371" s="58">
        <v>0</v>
      </c>
      <c r="F1371" s="58">
        <v>0</v>
      </c>
      <c r="G1371" s="59">
        <f t="shared" si="44"/>
        <v>3641484.49</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13482930</v>
      </c>
      <c r="D1388" s="58">
        <f>RasF!E113</f>
        <v>14679032</v>
      </c>
      <c r="E1388" s="58">
        <v>0</v>
      </c>
      <c r="F1388" s="58">
        <v>0</v>
      </c>
      <c r="G1388" s="59">
        <f t="shared" si="44"/>
        <v>4369781.3880000003</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13482930</v>
      </c>
      <c r="D1423" s="67">
        <f>RasF!E148</f>
        <v>14679032</v>
      </c>
      <c r="E1423" s="67">
        <v>0</v>
      </c>
      <c r="F1423" s="67">
        <v>0</v>
      </c>
      <c r="G1423" s="68">
        <f t="shared" si="44"/>
        <v>5869216.1780000003</v>
      </c>
      <c r="H1423" s="68">
        <f t="shared" si="45"/>
        <v>0</v>
      </c>
      <c r="I1423" s="69"/>
    </row>
    <row r="1424" spans="1:9" x14ac:dyDescent="0.2">
      <c r="A1424" s="62">
        <v>156</v>
      </c>
      <c r="B1424" s="63">
        <f>PVRIO!C12</f>
        <v>1</v>
      </c>
      <c r="C1424" s="70">
        <f>PVRIO!D12</f>
        <v>0</v>
      </c>
      <c r="D1424" s="70">
        <f>PVRIO!E12</f>
        <v>5794</v>
      </c>
      <c r="E1424" s="70">
        <v>0</v>
      </c>
      <c r="F1424" s="70">
        <v>0</v>
      </c>
      <c r="G1424" s="64">
        <f t="shared" si="44"/>
        <v>11.588000000000001</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5794</v>
      </c>
      <c r="E1441" s="61">
        <v>0</v>
      </c>
      <c r="F1441" s="61">
        <v>0</v>
      </c>
      <c r="G1441" s="59">
        <f t="shared" si="46"/>
        <v>208.58399999999997</v>
      </c>
      <c r="H1441" s="59">
        <f t="shared" si="45"/>
        <v>0</v>
      </c>
      <c r="I1441" s="60">
        <v>0</v>
      </c>
    </row>
    <row r="1442" spans="1:9" x14ac:dyDescent="0.2">
      <c r="A1442" s="57">
        <v>156</v>
      </c>
      <c r="B1442" s="58">
        <f>PVRIO!C30</f>
        <v>19</v>
      </c>
      <c r="C1442" s="61">
        <f>PVRIO!D30</f>
        <v>0</v>
      </c>
      <c r="D1442" s="61">
        <f>PVRIO!E30</f>
        <v>5794</v>
      </c>
      <c r="E1442" s="61">
        <v>0</v>
      </c>
      <c r="F1442" s="61">
        <v>0</v>
      </c>
      <c r="G1442" s="59">
        <f t="shared" si="46"/>
        <v>220.172</v>
      </c>
      <c r="H1442" s="59">
        <f t="shared" si="45"/>
        <v>0</v>
      </c>
      <c r="I1442" s="60">
        <v>0</v>
      </c>
    </row>
    <row r="1443" spans="1:9" x14ac:dyDescent="0.2">
      <c r="A1443" s="57">
        <v>156</v>
      </c>
      <c r="B1443" s="58">
        <f>PVRIO!C31</f>
        <v>20</v>
      </c>
      <c r="C1443" s="61">
        <f>PVRIO!D31</f>
        <v>0</v>
      </c>
      <c r="D1443" s="61">
        <f>PVRIO!E31</f>
        <v>5794</v>
      </c>
      <c r="E1443" s="61">
        <v>0</v>
      </c>
      <c r="F1443" s="61">
        <v>0</v>
      </c>
      <c r="G1443" s="59">
        <f t="shared" si="46"/>
        <v>231.76</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1173044</v>
      </c>
      <c r="D1468" s="70"/>
      <c r="E1468" s="70">
        <v>0</v>
      </c>
      <c r="F1468" s="70">
        <v>0</v>
      </c>
      <c r="G1468" s="64">
        <f t="shared" ref="G1468:G1499" si="51">B1468/1000*C1468</f>
        <v>1173.0440000000001</v>
      </c>
      <c r="H1468" s="64">
        <f t="shared" ref="H1468:H1499" si="52">ABS(C1468-ROUND(C1468,0))</f>
        <v>0</v>
      </c>
      <c r="I1468" s="65"/>
    </row>
    <row r="1469" spans="1:9" x14ac:dyDescent="0.2">
      <c r="A1469" s="73">
        <v>159</v>
      </c>
      <c r="B1469" s="61">
        <f>Obv!C13</f>
        <v>2</v>
      </c>
      <c r="C1469" s="61">
        <f>Obv!D13</f>
        <v>14890924</v>
      </c>
      <c r="D1469" s="61">
        <v>0</v>
      </c>
      <c r="E1469" s="61">
        <v>0</v>
      </c>
      <c r="F1469" s="61">
        <v>0</v>
      </c>
      <c r="G1469" s="59">
        <f t="shared" si="51"/>
        <v>29781.848000000002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14412016</v>
      </c>
      <c r="D1471" s="61">
        <v>0</v>
      </c>
      <c r="E1471" s="61">
        <v>0</v>
      </c>
      <c r="F1471" s="61">
        <v>0</v>
      </c>
      <c r="G1471" s="59">
        <f t="shared" si="51"/>
        <v>57648.063999999998</v>
      </c>
      <c r="H1471" s="59">
        <f t="shared" si="52"/>
        <v>0</v>
      </c>
      <c r="I1471" s="60"/>
    </row>
    <row r="1472" spans="1:9" x14ac:dyDescent="0.2">
      <c r="A1472" s="73">
        <v>159</v>
      </c>
      <c r="B1472" s="61">
        <f>Obv!C16</f>
        <v>5</v>
      </c>
      <c r="C1472" s="61">
        <f>Obv!D16</f>
        <v>12771255</v>
      </c>
      <c r="D1472" s="61">
        <v>0</v>
      </c>
      <c r="E1472" s="61">
        <v>0</v>
      </c>
      <c r="F1472" s="61">
        <v>0</v>
      </c>
      <c r="G1472" s="59">
        <f t="shared" si="51"/>
        <v>63856.275000000001</v>
      </c>
      <c r="H1472" s="59">
        <f t="shared" si="52"/>
        <v>0</v>
      </c>
      <c r="I1472" s="60"/>
    </row>
    <row r="1473" spans="1:9" x14ac:dyDescent="0.2">
      <c r="A1473" s="73">
        <v>159</v>
      </c>
      <c r="B1473" s="61">
        <f>Obv!C17</f>
        <v>6</v>
      </c>
      <c r="C1473" s="61">
        <f>Obv!D17</f>
        <v>1525764</v>
      </c>
      <c r="D1473" s="61">
        <v>0</v>
      </c>
      <c r="E1473" s="61">
        <v>0</v>
      </c>
      <c r="F1473" s="61">
        <v>0</v>
      </c>
      <c r="G1473" s="59">
        <f t="shared" si="51"/>
        <v>9154.5840000000007</v>
      </c>
      <c r="H1473" s="59">
        <f t="shared" si="52"/>
        <v>0</v>
      </c>
      <c r="I1473" s="60"/>
    </row>
    <row r="1474" spans="1:9" x14ac:dyDescent="0.2">
      <c r="A1474" s="73">
        <v>159</v>
      </c>
      <c r="B1474" s="61">
        <f>Obv!C18</f>
        <v>7</v>
      </c>
      <c r="C1474" s="61">
        <f>Obv!D18</f>
        <v>13317</v>
      </c>
      <c r="D1474" s="61">
        <v>0</v>
      </c>
      <c r="E1474" s="61">
        <v>0</v>
      </c>
      <c r="F1474" s="61">
        <v>0</v>
      </c>
      <c r="G1474" s="59">
        <f t="shared" si="51"/>
        <v>93.219000000000008</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34990</v>
      </c>
      <c r="D1476" s="61">
        <v>0</v>
      </c>
      <c r="E1476" s="61">
        <v>0</v>
      </c>
      <c r="F1476" s="61">
        <v>0</v>
      </c>
      <c r="G1476" s="59">
        <f t="shared" si="51"/>
        <v>314.90999999999997</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66690</v>
      </c>
      <c r="D1478" s="61">
        <v>0</v>
      </c>
      <c r="E1478" s="61">
        <v>0</v>
      </c>
      <c r="F1478" s="61">
        <v>0</v>
      </c>
      <c r="G1478" s="59">
        <f t="shared" si="51"/>
        <v>733.58999999999992</v>
      </c>
      <c r="H1478" s="59">
        <f t="shared" si="52"/>
        <v>0</v>
      </c>
      <c r="I1478" s="60"/>
    </row>
    <row r="1479" spans="1:9" x14ac:dyDescent="0.2">
      <c r="A1479" s="73">
        <v>159</v>
      </c>
      <c r="B1479" s="61">
        <f>Obv!C23</f>
        <v>12</v>
      </c>
      <c r="C1479" s="61">
        <f>Obv!D23</f>
        <v>478908</v>
      </c>
      <c r="D1479" s="61">
        <v>0</v>
      </c>
      <c r="E1479" s="61">
        <v>0</v>
      </c>
      <c r="F1479" s="61">
        <v>0</v>
      </c>
      <c r="G1479" s="59">
        <f t="shared" si="51"/>
        <v>5746.8959999999997</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14875238</v>
      </c>
      <c r="D1486" s="61">
        <v>0</v>
      </c>
      <c r="E1486" s="61">
        <v>0</v>
      </c>
      <c r="F1486" s="61">
        <v>0</v>
      </c>
      <c r="G1486" s="59">
        <f t="shared" si="51"/>
        <v>282629.522</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14305249</v>
      </c>
      <c r="D1488" s="61">
        <v>0</v>
      </c>
      <c r="E1488" s="61">
        <v>0</v>
      </c>
      <c r="F1488" s="61">
        <v>0</v>
      </c>
      <c r="G1488" s="59">
        <f t="shared" si="51"/>
        <v>300410.22899999999</v>
      </c>
      <c r="H1488" s="59">
        <f t="shared" si="52"/>
        <v>0</v>
      </c>
      <c r="I1488" s="60"/>
    </row>
    <row r="1489" spans="1:9" x14ac:dyDescent="0.2">
      <c r="A1489" s="73">
        <v>159</v>
      </c>
      <c r="B1489" s="61">
        <f>Obv!C33</f>
        <v>22</v>
      </c>
      <c r="C1489" s="61">
        <f>Obv!D33</f>
        <v>12693302</v>
      </c>
      <c r="D1489" s="61">
        <v>0</v>
      </c>
      <c r="E1489" s="61">
        <v>0</v>
      </c>
      <c r="F1489" s="61">
        <v>0</v>
      </c>
      <c r="G1489" s="59">
        <f t="shared" si="51"/>
        <v>279252.64399999997</v>
      </c>
      <c r="H1489" s="59">
        <f t="shared" si="52"/>
        <v>0</v>
      </c>
      <c r="I1489" s="60"/>
    </row>
    <row r="1490" spans="1:9" x14ac:dyDescent="0.2">
      <c r="A1490" s="73">
        <v>159</v>
      </c>
      <c r="B1490" s="61">
        <f>Obv!C34</f>
        <v>23</v>
      </c>
      <c r="C1490" s="61">
        <f>Obv!D34</f>
        <v>1496949</v>
      </c>
      <c r="D1490" s="61">
        <v>0</v>
      </c>
      <c r="E1490" s="61">
        <v>0</v>
      </c>
      <c r="F1490" s="61">
        <v>0</v>
      </c>
      <c r="G1490" s="59">
        <f t="shared" si="51"/>
        <v>34429.826999999997</v>
      </c>
      <c r="H1490" s="59">
        <f t="shared" si="52"/>
        <v>0</v>
      </c>
      <c r="I1490" s="60"/>
    </row>
    <row r="1491" spans="1:9" x14ac:dyDescent="0.2">
      <c r="A1491" s="73">
        <v>159</v>
      </c>
      <c r="B1491" s="61">
        <f>Obv!C35</f>
        <v>24</v>
      </c>
      <c r="C1491" s="61">
        <f>Obv!D35</f>
        <v>13318</v>
      </c>
      <c r="D1491" s="61">
        <v>0</v>
      </c>
      <c r="E1491" s="61">
        <v>0</v>
      </c>
      <c r="F1491" s="61">
        <v>0</v>
      </c>
      <c r="G1491" s="59">
        <f t="shared" si="51"/>
        <v>319.63200000000001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34990</v>
      </c>
      <c r="D1493" s="61">
        <v>0</v>
      </c>
      <c r="E1493" s="61">
        <v>0</v>
      </c>
      <c r="F1493" s="61">
        <v>0</v>
      </c>
      <c r="G1493" s="59">
        <f t="shared" si="51"/>
        <v>909.74</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66690</v>
      </c>
      <c r="D1495" s="61">
        <v>0</v>
      </c>
      <c r="E1495" s="61">
        <v>0</v>
      </c>
      <c r="F1495" s="61">
        <v>0</v>
      </c>
      <c r="G1495" s="59">
        <f t="shared" si="51"/>
        <v>1867.32</v>
      </c>
      <c r="H1495" s="59">
        <f t="shared" si="52"/>
        <v>0</v>
      </c>
      <c r="I1495" s="60"/>
    </row>
    <row r="1496" spans="1:9" x14ac:dyDescent="0.2">
      <c r="A1496" s="73">
        <v>159</v>
      </c>
      <c r="B1496" s="61">
        <f>Obv!C40</f>
        <v>29</v>
      </c>
      <c r="C1496" s="61">
        <f>Obv!D40</f>
        <v>569989</v>
      </c>
      <c r="D1496" s="61">
        <v>0</v>
      </c>
      <c r="E1496" s="61">
        <v>0</v>
      </c>
      <c r="F1496" s="61">
        <v>0</v>
      </c>
      <c r="G1496" s="59">
        <f t="shared" si="51"/>
        <v>16529.681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1188730</v>
      </c>
      <c r="D1503" s="61">
        <v>0</v>
      </c>
      <c r="E1503" s="61">
        <v>0</v>
      </c>
      <c r="F1503" s="61">
        <v>0</v>
      </c>
      <c r="G1503" s="59">
        <f t="shared" si="53"/>
        <v>42794.28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1188730</v>
      </c>
      <c r="D1557" s="61">
        <v>0</v>
      </c>
      <c r="E1557" s="61">
        <v>0</v>
      </c>
      <c r="F1557" s="61">
        <v>0</v>
      </c>
      <c r="G1557" s="59">
        <f t="shared" si="55"/>
        <v>106985.7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1188730</v>
      </c>
      <c r="D1559" s="61">
        <v>0</v>
      </c>
      <c r="E1559" s="61">
        <v>0</v>
      </c>
      <c r="F1559" s="61">
        <v>0</v>
      </c>
      <c r="G1559" s="59">
        <f t="shared" si="55"/>
        <v>109363.16</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11"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11" activePane="bottomLeft" state="frozen"/>
      <selection pane="bottomLeft" activeCell="C18" sqref="C18:K1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21</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25819</v>
      </c>
      <c r="C6" s="12"/>
      <c r="D6" s="360" t="s">
        <v>3128</v>
      </c>
      <c r="E6" s="361"/>
      <c r="F6" s="15" t="s">
        <v>237</v>
      </c>
      <c r="G6" s="12"/>
      <c r="H6" s="12"/>
      <c r="I6" s="12"/>
      <c r="J6" s="368">
        <f>SUM(Skriveni!G2:G1561)</f>
        <v>273994570.34700012</v>
      </c>
      <c r="K6" s="368"/>
    </row>
    <row r="7" spans="1:11" ht="3" customHeight="1" x14ac:dyDescent="0.2">
      <c r="A7" s="12"/>
      <c r="B7" s="12"/>
      <c r="C7" s="12"/>
      <c r="D7" s="12"/>
      <c r="E7" s="12"/>
      <c r="F7" s="12"/>
      <c r="G7" s="12"/>
      <c r="H7" s="12"/>
      <c r="I7" s="12"/>
      <c r="J7" s="12"/>
      <c r="K7" s="12"/>
    </row>
    <row r="8" spans="1:11" ht="15" customHeight="1" x14ac:dyDescent="0.2">
      <c r="A8" s="22" t="s">
        <v>3125</v>
      </c>
      <c r="B8" s="27">
        <v>3226301</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10000</v>
      </c>
      <c r="C12" s="357" t="s">
        <v>4294</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4295</v>
      </c>
      <c r="C14" s="386"/>
      <c r="D14" s="386"/>
      <c r="E14" s="386"/>
      <c r="F14" s="386"/>
      <c r="G14" s="387"/>
      <c r="H14" s="12"/>
      <c r="I14" s="12"/>
      <c r="J14" s="22" t="s">
        <v>3764</v>
      </c>
      <c r="K14" s="45">
        <v>64192076379</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8622</v>
      </c>
      <c r="C18" s="351" t="str">
        <f xml:space="preserve"> IF(B18&gt;0,LOOKUP(B18,Sifre!A255:A869,Sifre!B255:B869),"Djelatnost nije upisana")</f>
        <v>Djelatnosti specijalističke medicinske prakse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4296</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4297</v>
      </c>
      <c r="I27" s="378"/>
      <c r="J27" s="13" t="s">
        <v>1447</v>
      </c>
      <c r="K27" s="15" t="s">
        <v>4298</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4299</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4302</v>
      </c>
      <c r="C31" s="388" t="s">
        <v>1591</v>
      </c>
      <c r="D31" s="389"/>
      <c r="E31" s="82" t="str">
        <f>IF(Kont!E292&gt;0,Kont!E292,"Nema")</f>
        <v>Nema</v>
      </c>
      <c r="F31" s="12"/>
      <c r="G31" s="13" t="s">
        <v>1449</v>
      </c>
      <c r="H31" s="380" t="s">
        <v>4300</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4301</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13276264</v>
      </c>
      <c r="K39" s="114">
        <f>PRRAS!E12</f>
        <v>14043734</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13139702</v>
      </c>
      <c r="K40" s="117">
        <f>PRRAS!E159</f>
        <v>14200124</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2946097</v>
      </c>
      <c r="K41" s="117">
        <f>PRRAS!E648</f>
        <v>2334374</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733926</v>
      </c>
      <c r="K43" s="114">
        <f>Bil!E13</f>
        <v>993352</v>
      </c>
    </row>
    <row r="44" spans="1:11" ht="12.95" customHeight="1" x14ac:dyDescent="0.2">
      <c r="A44" s="371"/>
      <c r="B44" s="376" t="str">
        <f>Bil!B74</f>
        <v>Financijska imovina (AOP 064+073+081+112+128+140+157+158)</v>
      </c>
      <c r="C44" s="401"/>
      <c r="D44" s="401"/>
      <c r="E44" s="401"/>
      <c r="F44" s="401"/>
      <c r="G44" s="401"/>
      <c r="H44" s="401"/>
      <c r="I44" s="115">
        <f>Bil!C74</f>
        <v>63</v>
      </c>
      <c r="J44" s="116">
        <f>Bil!D74</f>
        <v>5735670</v>
      </c>
      <c r="K44" s="117">
        <f>Bil!E74</f>
        <v>5441582</v>
      </c>
    </row>
    <row r="45" spans="1:11" ht="12.95" customHeight="1" x14ac:dyDescent="0.2">
      <c r="A45" s="371"/>
      <c r="B45" s="376" t="str">
        <f>Bil!B174</f>
        <v xml:space="preserve">Obveze (AOP 164+175+176+192+220) </v>
      </c>
      <c r="C45" s="401"/>
      <c r="D45" s="401"/>
      <c r="E45" s="401"/>
      <c r="F45" s="401"/>
      <c r="G45" s="401"/>
      <c r="H45" s="401"/>
      <c r="I45" s="115">
        <f>Bil!C174</f>
        <v>163</v>
      </c>
      <c r="J45" s="116">
        <f>Bil!D174</f>
        <v>1173044</v>
      </c>
      <c r="K45" s="117">
        <f>Bil!E174</f>
        <v>1188730</v>
      </c>
    </row>
    <row r="46" spans="1:11" ht="12.95" customHeight="1" x14ac:dyDescent="0.2">
      <c r="A46" s="372"/>
      <c r="B46" s="390" t="str">
        <f>Bil!B234</f>
        <v>Vlastiti izvori (224 + 232 - 236 + 240 do 242)</v>
      </c>
      <c r="C46" s="391"/>
      <c r="D46" s="391"/>
      <c r="E46" s="391"/>
      <c r="F46" s="391"/>
      <c r="G46" s="391"/>
      <c r="H46" s="391"/>
      <c r="I46" s="118">
        <f>Bil!C234</f>
        <v>223</v>
      </c>
      <c r="J46" s="119">
        <f>Bil!D234</f>
        <v>5296552</v>
      </c>
      <c r="K46" s="120">
        <f>Bil!E234</f>
        <v>5246204</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0</v>
      </c>
      <c r="K50" s="117">
        <f>RasF!E121</f>
        <v>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13482930</v>
      </c>
      <c r="K51" s="120">
        <f>RasF!E148</f>
        <v>14679032</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5794</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5794</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1173044</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1188730</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1188730</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971" activePane="bottomLeft" state="frozen"/>
      <selection pane="bottomLeft" activeCell="E789" sqref="E78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25819</v>
      </c>
      <c r="C4" s="414"/>
      <c r="D4" s="414"/>
      <c r="E4" s="415">
        <f>SUM(Skriveni!G2:G976)</f>
        <v>235440792.44900003</v>
      </c>
      <c r="F4" s="416"/>
    </row>
    <row r="5" spans="1:7" s="23" customFormat="1" ht="15" customHeight="1" x14ac:dyDescent="0.2">
      <c r="B5" s="413" t="str">
        <f>"Naziv: "&amp;IF(RefStr!B10&lt;&gt;"",RefStr!B10,"_______________________________________")</f>
        <v>Naziv: USTANOVA ZA ZDRAVSTVENU NJEGU U KUĆI</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8622 Djelatnosti specijalističke medicinske prakse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13276264</v>
      </c>
      <c r="E12" s="147">
        <f>E13+E50+E56+E85+E116+E134+E141+E147</f>
        <v>14043734</v>
      </c>
      <c r="F12" s="148">
        <f>IF(D12&lt;&gt;0,IF(E12/D12&gt;=100,"&gt;&gt;100",E12/D12*100),"-")</f>
        <v>105.78076784251955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0</v>
      </c>
      <c r="E56" s="147">
        <f>E57+E60+E65+E68+E71+E74+E77+E80</f>
        <v>0</v>
      </c>
      <c r="F56" s="150" t="str">
        <f t="shared" si="0"/>
        <v>-</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0</v>
      </c>
      <c r="F74" s="150" t="str">
        <f t="shared" si="0"/>
        <v>-</v>
      </c>
    </row>
    <row r="75" spans="1:6" s="8" customFormat="1" x14ac:dyDescent="0.2">
      <c r="A75" s="145" t="s">
        <v>1142</v>
      </c>
      <c r="B75" s="146" t="s">
        <v>3980</v>
      </c>
      <c r="C75" s="345">
        <v>64</v>
      </c>
      <c r="D75" s="149"/>
      <c r="E75" s="149"/>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834</v>
      </c>
      <c r="E85" s="147">
        <f>E86+E94+E101+E109</f>
        <v>200</v>
      </c>
      <c r="F85" s="150">
        <f t="shared" si="1"/>
        <v>23.980815347721823</v>
      </c>
    </row>
    <row r="86" spans="1:6" s="8" customFormat="1" x14ac:dyDescent="0.2">
      <c r="A86" s="145">
        <v>641</v>
      </c>
      <c r="B86" s="146" t="s">
        <v>929</v>
      </c>
      <c r="C86" s="345">
        <v>75</v>
      </c>
      <c r="D86" s="147">
        <f>SUM(D87:D93)</f>
        <v>834</v>
      </c>
      <c r="E86" s="147">
        <f>SUM(E87:E93)</f>
        <v>200</v>
      </c>
      <c r="F86" s="150">
        <f t="shared" si="1"/>
        <v>23.980815347721823</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768</v>
      </c>
      <c r="E88" s="149">
        <v>200</v>
      </c>
      <c r="F88" s="148">
        <f t="shared" si="1"/>
        <v>26.041666666666668</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v>66</v>
      </c>
      <c r="E90" s="149">
        <v>0</v>
      </c>
      <c r="F90" s="148">
        <f t="shared" si="1"/>
        <v>0</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998683</v>
      </c>
      <c r="E116" s="147">
        <f>E117+E122+E130</f>
        <v>983528</v>
      </c>
      <c r="F116" s="150">
        <f t="shared" si="1"/>
        <v>98.482501454415456</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998683</v>
      </c>
      <c r="E122" s="147">
        <f>SUM(E123:E129)</f>
        <v>983528</v>
      </c>
      <c r="F122" s="150">
        <f t="shared" si="1"/>
        <v>98.482501454415456</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998683</v>
      </c>
      <c r="E127" s="149">
        <v>983528</v>
      </c>
      <c r="F127" s="148">
        <f t="shared" si="1"/>
        <v>98.482501454415456</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188685</v>
      </c>
      <c r="E134" s="147">
        <f>E135+E138</f>
        <v>153045</v>
      </c>
      <c r="F134" s="150">
        <f t="shared" si="1"/>
        <v>81.11137610302886</v>
      </c>
    </row>
    <row r="135" spans="1:6" s="8" customFormat="1" x14ac:dyDescent="0.2">
      <c r="A135" s="145">
        <v>661</v>
      </c>
      <c r="B135" s="146" t="s">
        <v>425</v>
      </c>
      <c r="C135" s="345">
        <v>124</v>
      </c>
      <c r="D135" s="147">
        <f>SUM(D136:D137)</f>
        <v>188685</v>
      </c>
      <c r="E135" s="147">
        <f>SUM(E136:E137)</f>
        <v>153045</v>
      </c>
      <c r="F135" s="150">
        <f t="shared" si="1"/>
        <v>81.11137610302886</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188685</v>
      </c>
      <c r="E137" s="149">
        <v>153045</v>
      </c>
      <c r="F137" s="148">
        <f t="shared" si="1"/>
        <v>81.11137610302886</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12084962</v>
      </c>
      <c r="E141" s="147">
        <f>E142+E146</f>
        <v>12891374</v>
      </c>
      <c r="F141" s="150">
        <f t="shared" si="1"/>
        <v>106.67285507393403</v>
      </c>
    </row>
    <row r="142" spans="1:6" s="8" customFormat="1" ht="24" x14ac:dyDescent="0.2">
      <c r="A142" s="145">
        <v>671</v>
      </c>
      <c r="B142" s="154" t="s">
        <v>1672</v>
      </c>
      <c r="C142" s="345">
        <v>131</v>
      </c>
      <c r="D142" s="147">
        <f>SUM(D143:D145)</f>
        <v>1931569</v>
      </c>
      <c r="E142" s="147">
        <f>SUM(E143:E145)</f>
        <v>2307865</v>
      </c>
      <c r="F142" s="150">
        <f t="shared" ref="F142:F205" si="2">IF(D142&lt;&gt;0,IF(E142/D142&gt;=100,"&gt;&gt;100",E142/D142*100),"-")</f>
        <v>119.48136463155083</v>
      </c>
    </row>
    <row r="143" spans="1:6" s="8" customFormat="1" x14ac:dyDescent="0.2">
      <c r="A143" s="145">
        <v>6711</v>
      </c>
      <c r="B143" s="146" t="s">
        <v>3582</v>
      </c>
      <c r="C143" s="345">
        <v>132</v>
      </c>
      <c r="D143" s="149">
        <v>1661569</v>
      </c>
      <c r="E143" s="149">
        <v>2108897</v>
      </c>
      <c r="F143" s="148">
        <f t="shared" si="2"/>
        <v>126.922023701694</v>
      </c>
    </row>
    <row r="144" spans="1:6" s="8" customFormat="1" x14ac:dyDescent="0.2">
      <c r="A144" s="145">
        <v>6712</v>
      </c>
      <c r="B144" s="151" t="s">
        <v>2276</v>
      </c>
      <c r="C144" s="345">
        <v>133</v>
      </c>
      <c r="D144" s="149">
        <v>270000</v>
      </c>
      <c r="E144" s="149">
        <v>198968</v>
      </c>
      <c r="F144" s="148">
        <f t="shared" si="2"/>
        <v>73.691851851851851</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v>10153393</v>
      </c>
      <c r="E146" s="149">
        <v>10583509</v>
      </c>
      <c r="F146" s="148">
        <f t="shared" si="2"/>
        <v>104.23617996466797</v>
      </c>
    </row>
    <row r="147" spans="1:6" s="8" customFormat="1" x14ac:dyDescent="0.2">
      <c r="A147" s="145">
        <v>68</v>
      </c>
      <c r="B147" s="146" t="s">
        <v>428</v>
      </c>
      <c r="C147" s="345">
        <v>136</v>
      </c>
      <c r="D147" s="147">
        <f>D148+D158</f>
        <v>3100</v>
      </c>
      <c r="E147" s="147">
        <f>E148+E158</f>
        <v>15587</v>
      </c>
      <c r="F147" s="150">
        <f t="shared" si="2"/>
        <v>502.80645161290323</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3100</v>
      </c>
      <c r="E158" s="149">
        <v>15587</v>
      </c>
      <c r="F158" s="148">
        <f t="shared" si="2"/>
        <v>502.80645161290323</v>
      </c>
    </row>
    <row r="159" spans="1:6" s="8" customFormat="1" x14ac:dyDescent="0.2">
      <c r="A159" s="145">
        <v>3</v>
      </c>
      <c r="B159" s="146" t="s">
        <v>430</v>
      </c>
      <c r="C159" s="345">
        <v>148</v>
      </c>
      <c r="D159" s="147">
        <f>D160+D171+D204+D223+D232+D257+D268</f>
        <v>13139702</v>
      </c>
      <c r="E159" s="147">
        <f>E160+E171+E204+E223+E232+E257+E268</f>
        <v>14200124</v>
      </c>
      <c r="F159" s="150">
        <f t="shared" si="2"/>
        <v>108.07036567495976</v>
      </c>
    </row>
    <row r="160" spans="1:6" s="8" customFormat="1" x14ac:dyDescent="0.2">
      <c r="A160" s="145">
        <v>31</v>
      </c>
      <c r="B160" s="146" t="s">
        <v>431</v>
      </c>
      <c r="C160" s="345">
        <v>149</v>
      </c>
      <c r="D160" s="147">
        <f>D161+D166+D167</f>
        <v>11243830</v>
      </c>
      <c r="E160" s="147">
        <f>E161+E166+E167</f>
        <v>12220718</v>
      </c>
      <c r="F160" s="150">
        <f t="shared" si="2"/>
        <v>108.68821389152986</v>
      </c>
    </row>
    <row r="161" spans="1:6" s="8" customFormat="1" x14ac:dyDescent="0.2">
      <c r="A161" s="145">
        <v>311</v>
      </c>
      <c r="B161" s="146" t="s">
        <v>432</v>
      </c>
      <c r="C161" s="345">
        <v>150</v>
      </c>
      <c r="D161" s="147">
        <f>SUM(D162:D165)</f>
        <v>9181644</v>
      </c>
      <c r="E161" s="147">
        <f>SUM(E162:E165)</f>
        <v>9862150</v>
      </c>
      <c r="F161" s="150">
        <f t="shared" si="2"/>
        <v>107.41159208525184</v>
      </c>
    </row>
    <row r="162" spans="1:6" s="8" customFormat="1" x14ac:dyDescent="0.2">
      <c r="A162" s="145">
        <v>3111</v>
      </c>
      <c r="B162" s="146" t="s">
        <v>385</v>
      </c>
      <c r="C162" s="345">
        <v>151</v>
      </c>
      <c r="D162" s="149">
        <v>9011792</v>
      </c>
      <c r="E162" s="149">
        <v>9708556</v>
      </c>
      <c r="F162" s="148">
        <f t="shared" si="2"/>
        <v>107.73169198756474</v>
      </c>
    </row>
    <row r="163" spans="1:6" s="8" customFormat="1" x14ac:dyDescent="0.2">
      <c r="A163" s="145">
        <v>3112</v>
      </c>
      <c r="B163" s="146" t="s">
        <v>386</v>
      </c>
      <c r="C163" s="345">
        <v>152</v>
      </c>
      <c r="D163" s="149">
        <v>0</v>
      </c>
      <c r="E163" s="149">
        <v>0</v>
      </c>
      <c r="F163" s="148" t="str">
        <f t="shared" si="2"/>
        <v>-</v>
      </c>
    </row>
    <row r="164" spans="1:6" s="8" customFormat="1" x14ac:dyDescent="0.2">
      <c r="A164" s="145">
        <v>3113</v>
      </c>
      <c r="B164" s="146" t="s">
        <v>387</v>
      </c>
      <c r="C164" s="345">
        <v>153</v>
      </c>
      <c r="D164" s="149">
        <v>169852</v>
      </c>
      <c r="E164" s="149">
        <v>153594</v>
      </c>
      <c r="F164" s="148">
        <f t="shared" si="2"/>
        <v>90.428137437298346</v>
      </c>
    </row>
    <row r="165" spans="1:6" s="8" customFormat="1" x14ac:dyDescent="0.2">
      <c r="A165" s="145">
        <v>3114</v>
      </c>
      <c r="B165" s="146" t="s">
        <v>388</v>
      </c>
      <c r="C165" s="345">
        <v>154</v>
      </c>
      <c r="D165" s="149">
        <v>0</v>
      </c>
      <c r="E165" s="149">
        <v>0</v>
      </c>
      <c r="F165" s="148" t="str">
        <f t="shared" si="2"/>
        <v>-</v>
      </c>
    </row>
    <row r="166" spans="1:6" s="8" customFormat="1" x14ac:dyDescent="0.2">
      <c r="A166" s="145">
        <v>312</v>
      </c>
      <c r="B166" s="146" t="s">
        <v>1597</v>
      </c>
      <c r="C166" s="345">
        <v>155</v>
      </c>
      <c r="D166" s="149">
        <v>550066</v>
      </c>
      <c r="E166" s="149">
        <v>744642</v>
      </c>
      <c r="F166" s="148">
        <f t="shared" si="2"/>
        <v>135.37320976028332</v>
      </c>
    </row>
    <row r="167" spans="1:6" s="8" customFormat="1" x14ac:dyDescent="0.2">
      <c r="A167" s="145">
        <v>313</v>
      </c>
      <c r="B167" s="146" t="s">
        <v>2853</v>
      </c>
      <c r="C167" s="345">
        <v>156</v>
      </c>
      <c r="D167" s="147">
        <f>SUM(D168:D170)</f>
        <v>1512120</v>
      </c>
      <c r="E167" s="147">
        <f>SUM(E168:E170)</f>
        <v>1613926</v>
      </c>
      <c r="F167" s="150">
        <f t="shared" si="2"/>
        <v>106.73266671957251</v>
      </c>
    </row>
    <row r="168" spans="1:6" s="8" customFormat="1" x14ac:dyDescent="0.2">
      <c r="A168" s="145">
        <v>3131</v>
      </c>
      <c r="B168" s="146" t="s">
        <v>2235</v>
      </c>
      <c r="C168" s="345">
        <v>157</v>
      </c>
      <c r="D168" s="149">
        <v>0</v>
      </c>
      <c r="E168" s="149">
        <v>0</v>
      </c>
      <c r="F168" s="148" t="str">
        <f t="shared" si="2"/>
        <v>-</v>
      </c>
    </row>
    <row r="169" spans="1:6" s="8" customFormat="1" x14ac:dyDescent="0.2">
      <c r="A169" s="145">
        <v>3132</v>
      </c>
      <c r="B169" s="146" t="s">
        <v>2997</v>
      </c>
      <c r="C169" s="345">
        <v>158</v>
      </c>
      <c r="D169" s="149">
        <v>1362667</v>
      </c>
      <c r="E169" s="149">
        <v>1454410</v>
      </c>
      <c r="F169" s="148">
        <f t="shared" si="2"/>
        <v>106.73260598517467</v>
      </c>
    </row>
    <row r="170" spans="1:6" s="8" customFormat="1" x14ac:dyDescent="0.2">
      <c r="A170" s="145">
        <v>3133</v>
      </c>
      <c r="B170" s="146" t="s">
        <v>264</v>
      </c>
      <c r="C170" s="345">
        <v>159</v>
      </c>
      <c r="D170" s="149">
        <v>149453</v>
      </c>
      <c r="E170" s="149">
        <v>159516</v>
      </c>
      <c r="F170" s="148">
        <f t="shared" si="2"/>
        <v>106.73322047734071</v>
      </c>
    </row>
    <row r="171" spans="1:6" s="8" customFormat="1" x14ac:dyDescent="0.2">
      <c r="A171" s="145">
        <v>32</v>
      </c>
      <c r="B171" s="146" t="s">
        <v>433</v>
      </c>
      <c r="C171" s="345">
        <v>160</v>
      </c>
      <c r="D171" s="147">
        <f>D172+D177+D185+D195+D196</f>
        <v>1844704</v>
      </c>
      <c r="E171" s="147">
        <f>E172+E177+E185+E195+E196</f>
        <v>1931089</v>
      </c>
      <c r="F171" s="150">
        <f t="shared" si="2"/>
        <v>104.68286511006643</v>
      </c>
    </row>
    <row r="172" spans="1:6" s="8" customFormat="1" x14ac:dyDescent="0.2">
      <c r="A172" s="145">
        <v>321</v>
      </c>
      <c r="B172" s="146" t="s">
        <v>3359</v>
      </c>
      <c r="C172" s="345">
        <v>161</v>
      </c>
      <c r="D172" s="147">
        <f>SUM(D173:D176)</f>
        <v>683775</v>
      </c>
      <c r="E172" s="147">
        <f>SUM(E173:E176)</f>
        <v>755802</v>
      </c>
      <c r="F172" s="150">
        <f t="shared" si="2"/>
        <v>110.53372820006582</v>
      </c>
    </row>
    <row r="173" spans="1:6" s="8" customFormat="1" x14ac:dyDescent="0.2">
      <c r="A173" s="145">
        <v>3211</v>
      </c>
      <c r="B173" s="146" t="s">
        <v>3243</v>
      </c>
      <c r="C173" s="345">
        <v>162</v>
      </c>
      <c r="D173" s="149">
        <v>37241</v>
      </c>
      <c r="E173" s="149">
        <v>43044</v>
      </c>
      <c r="F173" s="148">
        <f t="shared" si="2"/>
        <v>115.58228833812197</v>
      </c>
    </row>
    <row r="174" spans="1:6" s="8" customFormat="1" x14ac:dyDescent="0.2">
      <c r="A174" s="145">
        <v>3212</v>
      </c>
      <c r="B174" s="146" t="s">
        <v>108</v>
      </c>
      <c r="C174" s="345">
        <v>163</v>
      </c>
      <c r="D174" s="149">
        <v>428678</v>
      </c>
      <c r="E174" s="149">
        <v>464594</v>
      </c>
      <c r="F174" s="148">
        <f t="shared" si="2"/>
        <v>108.37831659194079</v>
      </c>
    </row>
    <row r="175" spans="1:6" s="8" customFormat="1" x14ac:dyDescent="0.2">
      <c r="A175" s="145">
        <v>3213</v>
      </c>
      <c r="B175" s="146" t="s">
        <v>2999</v>
      </c>
      <c r="C175" s="345">
        <v>164</v>
      </c>
      <c r="D175" s="149">
        <v>53481</v>
      </c>
      <c r="E175" s="149">
        <v>85462</v>
      </c>
      <c r="F175" s="148">
        <f t="shared" si="2"/>
        <v>159.79880705297208</v>
      </c>
    </row>
    <row r="176" spans="1:6" s="8" customFormat="1" x14ac:dyDescent="0.2">
      <c r="A176" s="145">
        <v>3214</v>
      </c>
      <c r="B176" s="146" t="s">
        <v>2998</v>
      </c>
      <c r="C176" s="345">
        <v>165</v>
      </c>
      <c r="D176" s="149">
        <v>164375</v>
      </c>
      <c r="E176" s="149">
        <v>162702</v>
      </c>
      <c r="F176" s="148">
        <f t="shared" si="2"/>
        <v>98.982205323193924</v>
      </c>
    </row>
    <row r="177" spans="1:6" s="8" customFormat="1" x14ac:dyDescent="0.2">
      <c r="A177" s="145">
        <v>322</v>
      </c>
      <c r="B177" s="146" t="s">
        <v>3360</v>
      </c>
      <c r="C177" s="345">
        <v>166</v>
      </c>
      <c r="D177" s="147">
        <f>SUM(D178:D184)</f>
        <v>333969</v>
      </c>
      <c r="E177" s="147">
        <f>SUM(E178:E184)</f>
        <v>357822</v>
      </c>
      <c r="F177" s="150">
        <f t="shared" si="2"/>
        <v>107.14227967266423</v>
      </c>
    </row>
    <row r="178" spans="1:6" s="8" customFormat="1" x14ac:dyDescent="0.2">
      <c r="A178" s="145">
        <v>3221</v>
      </c>
      <c r="B178" s="146" t="s">
        <v>3000</v>
      </c>
      <c r="C178" s="345">
        <v>167</v>
      </c>
      <c r="D178" s="149">
        <v>102183</v>
      </c>
      <c r="E178" s="149">
        <v>116613</v>
      </c>
      <c r="F178" s="148">
        <f t="shared" si="2"/>
        <v>114.12172279146237</v>
      </c>
    </row>
    <row r="179" spans="1:6" s="8" customFormat="1" x14ac:dyDescent="0.2">
      <c r="A179" s="145">
        <v>3222</v>
      </c>
      <c r="B179" s="146" t="s">
        <v>3001</v>
      </c>
      <c r="C179" s="345">
        <v>168</v>
      </c>
      <c r="D179" s="149">
        <v>490</v>
      </c>
      <c r="E179" s="149">
        <v>1475</v>
      </c>
      <c r="F179" s="148">
        <f t="shared" si="2"/>
        <v>301.0204081632653</v>
      </c>
    </row>
    <row r="180" spans="1:6" s="8" customFormat="1" x14ac:dyDescent="0.2">
      <c r="A180" s="145">
        <v>3223</v>
      </c>
      <c r="B180" s="146" t="s">
        <v>3002</v>
      </c>
      <c r="C180" s="345">
        <v>169</v>
      </c>
      <c r="D180" s="149">
        <v>134298</v>
      </c>
      <c r="E180" s="149">
        <v>147038</v>
      </c>
      <c r="F180" s="148">
        <f t="shared" si="2"/>
        <v>109.48636614097008</v>
      </c>
    </row>
    <row r="181" spans="1:6" s="8" customFormat="1" x14ac:dyDescent="0.2">
      <c r="A181" s="145">
        <v>3224</v>
      </c>
      <c r="B181" s="146" t="s">
        <v>2236</v>
      </c>
      <c r="C181" s="345">
        <v>170</v>
      </c>
      <c r="D181" s="149">
        <v>9727</v>
      </c>
      <c r="E181" s="149">
        <v>8411</v>
      </c>
      <c r="F181" s="148">
        <f t="shared" si="2"/>
        <v>86.47064870977691</v>
      </c>
    </row>
    <row r="182" spans="1:6" s="8" customFormat="1" x14ac:dyDescent="0.2">
      <c r="A182" s="145">
        <v>3225</v>
      </c>
      <c r="B182" s="146" t="s">
        <v>504</v>
      </c>
      <c r="C182" s="345">
        <v>171</v>
      </c>
      <c r="D182" s="149">
        <v>40471</v>
      </c>
      <c r="E182" s="149">
        <v>13660</v>
      </c>
      <c r="F182" s="148">
        <f t="shared" si="2"/>
        <v>33.752563564033508</v>
      </c>
    </row>
    <row r="183" spans="1:6" s="8" customFormat="1" x14ac:dyDescent="0.2">
      <c r="A183" s="145">
        <v>3226</v>
      </c>
      <c r="B183" s="146" t="s">
        <v>2311</v>
      </c>
      <c r="C183" s="345">
        <v>172</v>
      </c>
      <c r="D183" s="149">
        <v>0</v>
      </c>
      <c r="E183" s="149">
        <v>0</v>
      </c>
      <c r="F183" s="148" t="str">
        <f t="shared" si="2"/>
        <v>-</v>
      </c>
    </row>
    <row r="184" spans="1:6" s="8" customFormat="1" x14ac:dyDescent="0.2">
      <c r="A184" s="145">
        <v>3227</v>
      </c>
      <c r="B184" s="146" t="s">
        <v>3583</v>
      </c>
      <c r="C184" s="345">
        <v>173</v>
      </c>
      <c r="D184" s="149">
        <v>46800</v>
      </c>
      <c r="E184" s="149">
        <v>70625</v>
      </c>
      <c r="F184" s="148">
        <f t="shared" si="2"/>
        <v>150.90811965811966</v>
      </c>
    </row>
    <row r="185" spans="1:6" s="8" customFormat="1" x14ac:dyDescent="0.2">
      <c r="A185" s="145">
        <v>323</v>
      </c>
      <c r="B185" s="146" t="s">
        <v>2312</v>
      </c>
      <c r="C185" s="345">
        <v>174</v>
      </c>
      <c r="D185" s="147">
        <f>SUM(D186:D194)</f>
        <v>574908</v>
      </c>
      <c r="E185" s="147">
        <f>SUM(E186:E194)</f>
        <v>561462</v>
      </c>
      <c r="F185" s="150">
        <f t="shared" si="2"/>
        <v>97.661191007952581</v>
      </c>
    </row>
    <row r="186" spans="1:6" s="8" customFormat="1" x14ac:dyDescent="0.2">
      <c r="A186" s="145">
        <v>3231</v>
      </c>
      <c r="B186" s="146" t="s">
        <v>855</v>
      </c>
      <c r="C186" s="345">
        <v>175</v>
      </c>
      <c r="D186" s="149">
        <v>134042</v>
      </c>
      <c r="E186" s="149">
        <v>139104</v>
      </c>
      <c r="F186" s="148">
        <f t="shared" si="2"/>
        <v>103.77642828367229</v>
      </c>
    </row>
    <row r="187" spans="1:6" s="8" customFormat="1" x14ac:dyDescent="0.2">
      <c r="A187" s="145">
        <v>3232</v>
      </c>
      <c r="B187" s="146" t="s">
        <v>3870</v>
      </c>
      <c r="C187" s="345">
        <v>176</v>
      </c>
      <c r="D187" s="149">
        <v>127340</v>
      </c>
      <c r="E187" s="149">
        <v>100755</v>
      </c>
      <c r="F187" s="148">
        <f t="shared" si="2"/>
        <v>79.122820794722799</v>
      </c>
    </row>
    <row r="188" spans="1:6" s="8" customFormat="1" x14ac:dyDescent="0.2">
      <c r="A188" s="145">
        <v>3233</v>
      </c>
      <c r="B188" s="146" t="s">
        <v>3871</v>
      </c>
      <c r="C188" s="345">
        <v>177</v>
      </c>
      <c r="D188" s="149">
        <v>66717</v>
      </c>
      <c r="E188" s="149">
        <v>90927</v>
      </c>
      <c r="F188" s="148">
        <f t="shared" si="2"/>
        <v>136.28760285984083</v>
      </c>
    </row>
    <row r="189" spans="1:6" s="8" customFormat="1" x14ac:dyDescent="0.2">
      <c r="A189" s="145">
        <v>3234</v>
      </c>
      <c r="B189" s="146" t="s">
        <v>3872</v>
      </c>
      <c r="C189" s="345">
        <v>178</v>
      </c>
      <c r="D189" s="149">
        <v>37711</v>
      </c>
      <c r="E189" s="149">
        <v>43890</v>
      </c>
      <c r="F189" s="148">
        <f t="shared" si="2"/>
        <v>116.3851396144361</v>
      </c>
    </row>
    <row r="190" spans="1:6" s="8" customFormat="1" x14ac:dyDescent="0.2">
      <c r="A190" s="145">
        <v>3235</v>
      </c>
      <c r="B190" s="146" t="s">
        <v>3873</v>
      </c>
      <c r="C190" s="345">
        <v>179</v>
      </c>
      <c r="D190" s="149">
        <v>115569</v>
      </c>
      <c r="E190" s="149">
        <v>110866</v>
      </c>
      <c r="F190" s="148">
        <f t="shared" si="2"/>
        <v>95.930569616419632</v>
      </c>
    </row>
    <row r="191" spans="1:6" s="8" customFormat="1" x14ac:dyDescent="0.2">
      <c r="A191" s="145">
        <v>3236</v>
      </c>
      <c r="B191" s="146" t="s">
        <v>3874</v>
      </c>
      <c r="C191" s="345">
        <v>180</v>
      </c>
      <c r="D191" s="149">
        <v>17095</v>
      </c>
      <c r="E191" s="149">
        <v>6225</v>
      </c>
      <c r="F191" s="148">
        <f t="shared" si="2"/>
        <v>36.414156186019305</v>
      </c>
    </row>
    <row r="192" spans="1:6" s="8" customFormat="1" x14ac:dyDescent="0.2">
      <c r="A192" s="145">
        <v>3237</v>
      </c>
      <c r="B192" s="146" t="s">
        <v>3875</v>
      </c>
      <c r="C192" s="345">
        <v>181</v>
      </c>
      <c r="D192" s="149">
        <v>11410</v>
      </c>
      <c r="E192" s="149">
        <v>13787</v>
      </c>
      <c r="F192" s="148">
        <f t="shared" si="2"/>
        <v>120.83260297984224</v>
      </c>
    </row>
    <row r="193" spans="1:6" s="8" customFormat="1" x14ac:dyDescent="0.2">
      <c r="A193" s="145">
        <v>3238</v>
      </c>
      <c r="B193" s="146" t="s">
        <v>702</v>
      </c>
      <c r="C193" s="345">
        <v>182</v>
      </c>
      <c r="D193" s="149">
        <v>30612</v>
      </c>
      <c r="E193" s="149">
        <v>17300</v>
      </c>
      <c r="F193" s="148">
        <f t="shared" si="2"/>
        <v>56.513785443616882</v>
      </c>
    </row>
    <row r="194" spans="1:6" s="8" customFormat="1" x14ac:dyDescent="0.2">
      <c r="A194" s="145">
        <v>3239</v>
      </c>
      <c r="B194" s="146" t="s">
        <v>703</v>
      </c>
      <c r="C194" s="345">
        <v>183</v>
      </c>
      <c r="D194" s="149">
        <v>34412</v>
      </c>
      <c r="E194" s="149">
        <v>38608</v>
      </c>
      <c r="F194" s="148">
        <f t="shared" si="2"/>
        <v>112.19342089968616</v>
      </c>
    </row>
    <row r="195" spans="1:6" s="8" customFormat="1" x14ac:dyDescent="0.2">
      <c r="A195" s="145">
        <v>324</v>
      </c>
      <c r="B195" s="146" t="s">
        <v>3584</v>
      </c>
      <c r="C195" s="345">
        <v>184</v>
      </c>
      <c r="D195" s="149">
        <v>0</v>
      </c>
      <c r="E195" s="149"/>
      <c r="F195" s="148" t="str">
        <f t="shared" si="2"/>
        <v>-</v>
      </c>
    </row>
    <row r="196" spans="1:6" s="8" customFormat="1" x14ac:dyDescent="0.2">
      <c r="A196" s="145">
        <v>329</v>
      </c>
      <c r="B196" s="146" t="s">
        <v>434</v>
      </c>
      <c r="C196" s="345">
        <v>185</v>
      </c>
      <c r="D196" s="147">
        <f>SUM(D197:D203)</f>
        <v>252052</v>
      </c>
      <c r="E196" s="147">
        <f>SUM(E197:E203)</f>
        <v>256003</v>
      </c>
      <c r="F196" s="150">
        <f t="shared" si="2"/>
        <v>101.56753368352562</v>
      </c>
    </row>
    <row r="197" spans="1:6" s="8" customFormat="1" x14ac:dyDescent="0.2">
      <c r="A197" s="145">
        <v>3291</v>
      </c>
      <c r="B197" s="151" t="s">
        <v>1965</v>
      </c>
      <c r="C197" s="345">
        <v>186</v>
      </c>
      <c r="D197" s="149">
        <v>75146</v>
      </c>
      <c r="E197" s="149">
        <v>86624</v>
      </c>
      <c r="F197" s="148">
        <f t="shared" si="2"/>
        <v>115.27426609533443</v>
      </c>
    </row>
    <row r="198" spans="1:6" s="8" customFormat="1" x14ac:dyDescent="0.2">
      <c r="A198" s="145">
        <v>3292</v>
      </c>
      <c r="B198" s="146" t="s">
        <v>1966</v>
      </c>
      <c r="C198" s="345">
        <v>187</v>
      </c>
      <c r="D198" s="149">
        <v>74862</v>
      </c>
      <c r="E198" s="149">
        <v>71805</v>
      </c>
      <c r="F198" s="148">
        <f t="shared" si="2"/>
        <v>95.916486334856131</v>
      </c>
    </row>
    <row r="199" spans="1:6" s="8" customFormat="1" x14ac:dyDescent="0.2">
      <c r="A199" s="145">
        <v>3293</v>
      </c>
      <c r="B199" s="146" t="s">
        <v>1967</v>
      </c>
      <c r="C199" s="345">
        <v>188</v>
      </c>
      <c r="D199" s="149">
        <v>36868</v>
      </c>
      <c r="E199" s="149">
        <v>48409</v>
      </c>
      <c r="F199" s="148">
        <f t="shared" si="2"/>
        <v>131.30356949115765</v>
      </c>
    </row>
    <row r="200" spans="1:6" s="8" customFormat="1" x14ac:dyDescent="0.2">
      <c r="A200" s="145">
        <v>3294</v>
      </c>
      <c r="B200" s="146" t="s">
        <v>2313</v>
      </c>
      <c r="C200" s="345">
        <v>189</v>
      </c>
      <c r="D200" s="149">
        <v>14300</v>
      </c>
      <c r="E200" s="149">
        <v>11633</v>
      </c>
      <c r="F200" s="148">
        <f t="shared" si="2"/>
        <v>81.349650349650346</v>
      </c>
    </row>
    <row r="201" spans="1:6" s="8" customFormat="1" x14ac:dyDescent="0.2">
      <c r="A201" s="145">
        <v>3295</v>
      </c>
      <c r="B201" s="146" t="s">
        <v>3585</v>
      </c>
      <c r="C201" s="345">
        <v>190</v>
      </c>
      <c r="D201" s="149">
        <v>50876</v>
      </c>
      <c r="E201" s="149">
        <v>37532</v>
      </c>
      <c r="F201" s="148">
        <f t="shared" si="2"/>
        <v>73.771522918468435</v>
      </c>
    </row>
    <row r="202" spans="1:6" s="8" customFormat="1" x14ac:dyDescent="0.2">
      <c r="A202" s="145" t="s">
        <v>1074</v>
      </c>
      <c r="B202" s="146" t="s">
        <v>1075</v>
      </c>
      <c r="C202" s="345">
        <v>191</v>
      </c>
      <c r="D202" s="149">
        <v>0</v>
      </c>
      <c r="E202" s="149">
        <v>0</v>
      </c>
      <c r="F202" s="148" t="str">
        <f t="shared" si="2"/>
        <v>-</v>
      </c>
    </row>
    <row r="203" spans="1:6" s="8" customFormat="1" x14ac:dyDescent="0.2">
      <c r="A203" s="145">
        <v>3299</v>
      </c>
      <c r="B203" s="146" t="s">
        <v>1968</v>
      </c>
      <c r="C203" s="345">
        <v>192</v>
      </c>
      <c r="D203" s="149">
        <v>0</v>
      </c>
      <c r="E203" s="149">
        <v>0</v>
      </c>
      <c r="F203" s="148" t="str">
        <f t="shared" si="2"/>
        <v>-</v>
      </c>
    </row>
    <row r="204" spans="1:6" s="8" customFormat="1" x14ac:dyDescent="0.2">
      <c r="A204" s="145">
        <v>34</v>
      </c>
      <c r="B204" s="151" t="s">
        <v>435</v>
      </c>
      <c r="C204" s="345">
        <v>193</v>
      </c>
      <c r="D204" s="147">
        <f>D205+D210+D218</f>
        <v>13708</v>
      </c>
      <c r="E204" s="147">
        <f>E205+E210+E218</f>
        <v>13327</v>
      </c>
      <c r="F204" s="150">
        <f t="shared" si="2"/>
        <v>97.220601108841549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v>0</v>
      </c>
      <c r="E206" s="149"/>
      <c r="F206" s="148" t="str">
        <f t="shared" ref="F206:F269" si="3">IF(D206&lt;&gt;0,IF(E206/D206&gt;=100,"&gt;&gt;100",E206/D206*100),"-")</f>
        <v>-</v>
      </c>
    </row>
    <row r="207" spans="1:6" s="8" customFormat="1" x14ac:dyDescent="0.2">
      <c r="A207" s="145">
        <v>3412</v>
      </c>
      <c r="B207" s="146" t="s">
        <v>1970</v>
      </c>
      <c r="C207" s="345">
        <v>196</v>
      </c>
      <c r="D207" s="149">
        <v>0</v>
      </c>
      <c r="E207" s="149"/>
      <c r="F207" s="148" t="str">
        <f t="shared" si="3"/>
        <v>-</v>
      </c>
    </row>
    <row r="208" spans="1:6" s="8" customFormat="1" x14ac:dyDescent="0.2">
      <c r="A208" s="145">
        <v>3413</v>
      </c>
      <c r="B208" s="146" t="s">
        <v>356</v>
      </c>
      <c r="C208" s="345">
        <v>197</v>
      </c>
      <c r="D208" s="149">
        <v>0</v>
      </c>
      <c r="E208" s="149"/>
      <c r="F208" s="148" t="str">
        <f t="shared" si="3"/>
        <v>-</v>
      </c>
    </row>
    <row r="209" spans="1:6" s="8" customFormat="1" x14ac:dyDescent="0.2">
      <c r="A209" s="145">
        <v>3419</v>
      </c>
      <c r="B209" s="146" t="s">
        <v>357</v>
      </c>
      <c r="C209" s="345">
        <v>198</v>
      </c>
      <c r="D209" s="149">
        <v>0</v>
      </c>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v>0</v>
      </c>
      <c r="E211" s="149"/>
      <c r="F211" s="148" t="str">
        <f t="shared" si="3"/>
        <v>-</v>
      </c>
    </row>
    <row r="212" spans="1:6" s="8" customFormat="1" ht="24" x14ac:dyDescent="0.2">
      <c r="A212" s="145">
        <v>3422</v>
      </c>
      <c r="B212" s="154" t="s">
        <v>2180</v>
      </c>
      <c r="C212" s="345">
        <v>201</v>
      </c>
      <c r="D212" s="149">
        <v>0</v>
      </c>
      <c r="E212" s="149"/>
      <c r="F212" s="148" t="str">
        <f t="shared" si="3"/>
        <v>-</v>
      </c>
    </row>
    <row r="213" spans="1:6" s="8" customFormat="1" ht="24" x14ac:dyDescent="0.2">
      <c r="A213" s="145">
        <v>3423</v>
      </c>
      <c r="B213" s="154" t="s">
        <v>2181</v>
      </c>
      <c r="C213" s="345">
        <v>202</v>
      </c>
      <c r="D213" s="149">
        <v>0</v>
      </c>
      <c r="E213" s="149"/>
      <c r="F213" s="148" t="str">
        <f t="shared" si="3"/>
        <v>-</v>
      </c>
    </row>
    <row r="214" spans="1:6" s="8" customFormat="1" x14ac:dyDescent="0.2">
      <c r="A214" s="145">
        <v>3425</v>
      </c>
      <c r="B214" s="146" t="s">
        <v>72</v>
      </c>
      <c r="C214" s="345">
        <v>203</v>
      </c>
      <c r="D214" s="149">
        <v>0</v>
      </c>
      <c r="E214" s="149"/>
      <c r="F214" s="148" t="str">
        <f t="shared" si="3"/>
        <v>-</v>
      </c>
    </row>
    <row r="215" spans="1:6" s="8" customFormat="1" x14ac:dyDescent="0.2">
      <c r="A215" s="145">
        <v>3426</v>
      </c>
      <c r="B215" s="146" t="s">
        <v>73</v>
      </c>
      <c r="C215" s="345">
        <v>204</v>
      </c>
      <c r="D215" s="149">
        <v>0</v>
      </c>
      <c r="E215" s="149"/>
      <c r="F215" s="148" t="str">
        <f t="shared" si="3"/>
        <v>-</v>
      </c>
    </row>
    <row r="216" spans="1:6" s="8" customFormat="1" x14ac:dyDescent="0.2">
      <c r="A216" s="145">
        <v>3427</v>
      </c>
      <c r="B216" s="146" t="s">
        <v>74</v>
      </c>
      <c r="C216" s="345">
        <v>205</v>
      </c>
      <c r="D216" s="149">
        <v>0</v>
      </c>
      <c r="E216" s="149"/>
      <c r="F216" s="148" t="str">
        <f t="shared" si="3"/>
        <v>-</v>
      </c>
    </row>
    <row r="217" spans="1:6" s="8" customFormat="1" x14ac:dyDescent="0.2">
      <c r="A217" s="145">
        <v>3428</v>
      </c>
      <c r="B217" s="146" t="s">
        <v>4277</v>
      </c>
      <c r="C217" s="345">
        <v>206</v>
      </c>
      <c r="D217" s="149">
        <v>0</v>
      </c>
      <c r="E217" s="149"/>
      <c r="F217" s="148" t="str">
        <f t="shared" si="3"/>
        <v>-</v>
      </c>
    </row>
    <row r="218" spans="1:6" s="8" customFormat="1" x14ac:dyDescent="0.2">
      <c r="A218" s="145">
        <v>343</v>
      </c>
      <c r="B218" s="146" t="s">
        <v>438</v>
      </c>
      <c r="C218" s="345">
        <v>207</v>
      </c>
      <c r="D218" s="147">
        <f>SUM(D219:D222)</f>
        <v>13708</v>
      </c>
      <c r="E218" s="147">
        <f>SUM(E219:E222)</f>
        <v>13327</v>
      </c>
      <c r="F218" s="150">
        <f t="shared" si="3"/>
        <v>97.220601108841549</v>
      </c>
    </row>
    <row r="219" spans="1:6" s="8" customFormat="1" x14ac:dyDescent="0.2">
      <c r="A219" s="145">
        <v>3431</v>
      </c>
      <c r="B219" s="151" t="s">
        <v>3587</v>
      </c>
      <c r="C219" s="345">
        <v>208</v>
      </c>
      <c r="D219" s="149">
        <v>11648</v>
      </c>
      <c r="E219" s="149">
        <v>11173</v>
      </c>
      <c r="F219" s="148">
        <f t="shared" si="3"/>
        <v>95.922046703296701</v>
      </c>
    </row>
    <row r="220" spans="1:6" s="8" customFormat="1" x14ac:dyDescent="0.2">
      <c r="A220" s="145">
        <v>3432</v>
      </c>
      <c r="B220" s="146" t="s">
        <v>75</v>
      </c>
      <c r="C220" s="345">
        <v>209</v>
      </c>
      <c r="D220" s="149">
        <v>0</v>
      </c>
      <c r="E220" s="149">
        <v>0</v>
      </c>
      <c r="F220" s="148" t="str">
        <f t="shared" si="3"/>
        <v>-</v>
      </c>
    </row>
    <row r="221" spans="1:6" s="8" customFormat="1" x14ac:dyDescent="0.2">
      <c r="A221" s="145">
        <v>3433</v>
      </c>
      <c r="B221" s="146" t="s">
        <v>1860</v>
      </c>
      <c r="C221" s="345">
        <v>210</v>
      </c>
      <c r="D221" s="149">
        <v>212</v>
      </c>
      <c r="E221" s="149">
        <v>33</v>
      </c>
      <c r="F221" s="148">
        <f t="shared" si="3"/>
        <v>15.566037735849056</v>
      </c>
    </row>
    <row r="222" spans="1:6" s="8" customFormat="1" x14ac:dyDescent="0.2">
      <c r="A222" s="145">
        <v>3434</v>
      </c>
      <c r="B222" s="146" t="s">
        <v>1861</v>
      </c>
      <c r="C222" s="345">
        <v>211</v>
      </c>
      <c r="D222" s="149">
        <v>1848</v>
      </c>
      <c r="E222" s="149">
        <v>2121</v>
      </c>
      <c r="F222" s="148">
        <f t="shared" si="3"/>
        <v>114.77272727272727</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v>0</v>
      </c>
      <c r="E225" s="149"/>
      <c r="F225" s="148" t="str">
        <f t="shared" si="3"/>
        <v>-</v>
      </c>
    </row>
    <row r="226" spans="1:6" s="8" customFormat="1" x14ac:dyDescent="0.2">
      <c r="A226" s="145">
        <v>3512</v>
      </c>
      <c r="B226" s="146" t="s">
        <v>3938</v>
      </c>
      <c r="C226" s="345">
        <v>215</v>
      </c>
      <c r="D226" s="149">
        <v>0</v>
      </c>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v>0</v>
      </c>
      <c r="E228" s="149"/>
      <c r="F228" s="148" t="str">
        <f t="shared" si="3"/>
        <v>-</v>
      </c>
    </row>
    <row r="229" spans="1:6" s="8" customFormat="1" x14ac:dyDescent="0.2">
      <c r="A229" s="145">
        <v>3522</v>
      </c>
      <c r="B229" s="146" t="s">
        <v>459</v>
      </c>
      <c r="C229" s="345">
        <v>218</v>
      </c>
      <c r="D229" s="149">
        <v>0</v>
      </c>
      <c r="E229" s="149"/>
      <c r="F229" s="148" t="str">
        <f t="shared" si="3"/>
        <v>-</v>
      </c>
    </row>
    <row r="230" spans="1:6" s="8" customFormat="1" x14ac:dyDescent="0.2">
      <c r="A230" s="145">
        <v>3523</v>
      </c>
      <c r="B230" s="146" t="s">
        <v>2074</v>
      </c>
      <c r="C230" s="345">
        <v>219</v>
      </c>
      <c r="D230" s="149">
        <v>0</v>
      </c>
      <c r="E230" s="149"/>
      <c r="F230" s="148" t="str">
        <f t="shared" si="3"/>
        <v>-</v>
      </c>
    </row>
    <row r="231" spans="1:6" s="8" customFormat="1" ht="24" x14ac:dyDescent="0.2">
      <c r="A231" s="152" t="s">
        <v>460</v>
      </c>
      <c r="B231" s="153" t="s">
        <v>461</v>
      </c>
      <c r="C231" s="345">
        <v>220</v>
      </c>
      <c r="D231" s="149">
        <v>0</v>
      </c>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v>0</v>
      </c>
      <c r="E234" s="149"/>
      <c r="F234" s="148" t="str">
        <f t="shared" si="3"/>
        <v>-</v>
      </c>
    </row>
    <row r="235" spans="1:6" s="8" customFormat="1" x14ac:dyDescent="0.2">
      <c r="A235" s="145">
        <v>3612</v>
      </c>
      <c r="B235" s="146" t="s">
        <v>3940</v>
      </c>
      <c r="C235" s="345">
        <v>224</v>
      </c>
      <c r="D235" s="149">
        <v>0</v>
      </c>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v>0</v>
      </c>
      <c r="E237" s="149"/>
      <c r="F237" s="148" t="str">
        <f t="shared" si="3"/>
        <v>-</v>
      </c>
    </row>
    <row r="238" spans="1:6" s="8" customFormat="1" x14ac:dyDescent="0.2">
      <c r="A238" s="145">
        <v>3622</v>
      </c>
      <c r="B238" s="146" t="s">
        <v>1319</v>
      </c>
      <c r="C238" s="345">
        <v>227</v>
      </c>
      <c r="D238" s="149">
        <v>0</v>
      </c>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v>0</v>
      </c>
      <c r="E240" s="149"/>
      <c r="F240" s="148" t="str">
        <f t="shared" si="3"/>
        <v>-</v>
      </c>
    </row>
    <row r="241" spans="1:6" s="8" customFormat="1" x14ac:dyDescent="0.2">
      <c r="A241" s="145">
        <v>3632</v>
      </c>
      <c r="B241" s="146" t="s">
        <v>1636</v>
      </c>
      <c r="C241" s="345">
        <v>230</v>
      </c>
      <c r="D241" s="149">
        <v>0</v>
      </c>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v>0</v>
      </c>
      <c r="E243" s="149"/>
      <c r="F243" s="148" t="str">
        <f t="shared" si="3"/>
        <v>-</v>
      </c>
    </row>
    <row r="244" spans="1:6" s="8" customFormat="1" x14ac:dyDescent="0.2">
      <c r="A244" s="145" t="s">
        <v>83</v>
      </c>
      <c r="B244" s="146" t="s">
        <v>84</v>
      </c>
      <c r="C244" s="345">
        <v>233</v>
      </c>
      <c r="D244" s="149">
        <v>0</v>
      </c>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c r="F246" s="148" t="str">
        <f t="shared" si="3"/>
        <v>-</v>
      </c>
    </row>
    <row r="247" spans="1:6" s="8" customFormat="1" ht="24" x14ac:dyDescent="0.2">
      <c r="A247" s="152">
        <v>3673</v>
      </c>
      <c r="B247" s="153" t="s">
        <v>464</v>
      </c>
      <c r="C247" s="345">
        <v>236</v>
      </c>
      <c r="D247" s="149">
        <v>0</v>
      </c>
      <c r="E247" s="149"/>
      <c r="F247" s="148"/>
    </row>
    <row r="248" spans="1:6" s="8" customFormat="1" ht="24" x14ac:dyDescent="0.2">
      <c r="A248" s="152">
        <v>3674</v>
      </c>
      <c r="B248" s="153" t="s">
        <v>465</v>
      </c>
      <c r="C248" s="345">
        <v>237</v>
      </c>
      <c r="D248" s="149">
        <v>0</v>
      </c>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v>0</v>
      </c>
      <c r="E250" s="149"/>
      <c r="F250" s="148" t="str">
        <f t="shared" si="3"/>
        <v>-</v>
      </c>
    </row>
    <row r="251" spans="1:6" s="8" customFormat="1" x14ac:dyDescent="0.2">
      <c r="A251" s="145" t="s">
        <v>2720</v>
      </c>
      <c r="B251" s="146" t="s">
        <v>2721</v>
      </c>
      <c r="C251" s="345">
        <v>240</v>
      </c>
      <c r="D251" s="149">
        <v>0</v>
      </c>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v>0</v>
      </c>
      <c r="E253" s="149"/>
      <c r="F253" s="148"/>
    </row>
    <row r="254" spans="1:6" s="8" customFormat="1" x14ac:dyDescent="0.2">
      <c r="A254" s="152" t="s">
        <v>470</v>
      </c>
      <c r="B254" s="153" t="s">
        <v>925</v>
      </c>
      <c r="C254" s="345">
        <v>243</v>
      </c>
      <c r="D254" s="149">
        <v>0</v>
      </c>
      <c r="E254" s="149"/>
      <c r="F254" s="148"/>
    </row>
    <row r="255" spans="1:6" s="8" customFormat="1" ht="24" x14ac:dyDescent="0.2">
      <c r="A255" s="152" t="s">
        <v>471</v>
      </c>
      <c r="B255" s="153" t="s">
        <v>926</v>
      </c>
      <c r="C255" s="345">
        <v>244</v>
      </c>
      <c r="D255" s="149">
        <v>0</v>
      </c>
      <c r="E255" s="149"/>
      <c r="F255" s="148"/>
    </row>
    <row r="256" spans="1:6" s="8" customFormat="1" ht="24" x14ac:dyDescent="0.2">
      <c r="A256" s="152" t="s">
        <v>472</v>
      </c>
      <c r="B256" s="153" t="s">
        <v>927</v>
      </c>
      <c r="C256" s="345">
        <v>245</v>
      </c>
      <c r="D256" s="149">
        <v>0</v>
      </c>
      <c r="E256" s="149"/>
      <c r="F256" s="148"/>
    </row>
    <row r="257" spans="1:6" s="8" customFormat="1" x14ac:dyDescent="0.2">
      <c r="A257" s="145">
        <v>37</v>
      </c>
      <c r="B257" s="155" t="s">
        <v>1736</v>
      </c>
      <c r="C257" s="345">
        <v>246</v>
      </c>
      <c r="D257" s="147">
        <f>D258+D264</f>
        <v>36960</v>
      </c>
      <c r="E257" s="147">
        <f>E258+E264</f>
        <v>34990</v>
      </c>
      <c r="F257" s="150">
        <f t="shared" si="3"/>
        <v>94.669913419913428</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v>0</v>
      </c>
      <c r="E259" s="149"/>
      <c r="F259" s="148" t="str">
        <f t="shared" si="3"/>
        <v>-</v>
      </c>
    </row>
    <row r="260" spans="1:6" s="8" customFormat="1" ht="24" x14ac:dyDescent="0.2">
      <c r="A260" s="145">
        <v>3712</v>
      </c>
      <c r="B260" s="146" t="s">
        <v>3477</v>
      </c>
      <c r="C260" s="345">
        <v>249</v>
      </c>
      <c r="D260" s="149">
        <v>0</v>
      </c>
      <c r="E260" s="149"/>
      <c r="F260" s="148" t="str">
        <f t="shared" si="3"/>
        <v>-</v>
      </c>
    </row>
    <row r="261" spans="1:6" s="8" customFormat="1" x14ac:dyDescent="0.2">
      <c r="A261" s="145" t="s">
        <v>3478</v>
      </c>
      <c r="B261" s="146" t="s">
        <v>3479</v>
      </c>
      <c r="C261" s="345">
        <v>250</v>
      </c>
      <c r="D261" s="149">
        <v>0</v>
      </c>
      <c r="E261" s="149"/>
      <c r="F261" s="148" t="str">
        <f t="shared" si="3"/>
        <v>-</v>
      </c>
    </row>
    <row r="262" spans="1:6" s="8" customFormat="1" x14ac:dyDescent="0.2">
      <c r="A262" s="145" t="s">
        <v>3480</v>
      </c>
      <c r="B262" s="146" t="s">
        <v>3481</v>
      </c>
      <c r="C262" s="345">
        <v>251</v>
      </c>
      <c r="D262" s="149">
        <v>0</v>
      </c>
      <c r="E262" s="149"/>
      <c r="F262" s="148" t="str">
        <f t="shared" si="3"/>
        <v>-</v>
      </c>
    </row>
    <row r="263" spans="1:6" s="8" customFormat="1" x14ac:dyDescent="0.2">
      <c r="A263" s="152" t="s">
        <v>474</v>
      </c>
      <c r="B263" s="153" t="s">
        <v>1808</v>
      </c>
      <c r="C263" s="345">
        <v>252</v>
      </c>
      <c r="D263" s="149">
        <v>0</v>
      </c>
      <c r="E263" s="149"/>
      <c r="F263" s="148"/>
    </row>
    <row r="264" spans="1:6" s="8" customFormat="1" x14ac:dyDescent="0.2">
      <c r="A264" s="145">
        <v>372</v>
      </c>
      <c r="B264" s="151" t="s">
        <v>1809</v>
      </c>
      <c r="C264" s="345">
        <v>253</v>
      </c>
      <c r="D264" s="147">
        <f>SUM(D265:D267)</f>
        <v>36960</v>
      </c>
      <c r="E264" s="147">
        <f>SUM(E265:E267)</f>
        <v>34990</v>
      </c>
      <c r="F264" s="150">
        <f t="shared" si="3"/>
        <v>94.669913419913428</v>
      </c>
    </row>
    <row r="265" spans="1:6" s="8" customFormat="1" x14ac:dyDescent="0.2">
      <c r="A265" s="145">
        <v>3721</v>
      </c>
      <c r="B265" s="146" t="s">
        <v>1066</v>
      </c>
      <c r="C265" s="345">
        <v>254</v>
      </c>
      <c r="D265" s="149">
        <v>36960</v>
      </c>
      <c r="E265" s="149">
        <v>34990</v>
      </c>
      <c r="F265" s="148">
        <f t="shared" si="3"/>
        <v>94.669913419913428</v>
      </c>
    </row>
    <row r="266" spans="1:6" s="8" customFormat="1" x14ac:dyDescent="0.2">
      <c r="A266" s="145">
        <v>3722</v>
      </c>
      <c r="B266" s="146" t="s">
        <v>1065</v>
      </c>
      <c r="C266" s="345">
        <v>255</v>
      </c>
      <c r="D266" s="149">
        <v>0</v>
      </c>
      <c r="E266" s="149"/>
      <c r="F266" s="148" t="str">
        <f t="shared" si="3"/>
        <v>-</v>
      </c>
    </row>
    <row r="267" spans="1:6" s="8" customFormat="1" x14ac:dyDescent="0.2">
      <c r="A267" s="152" t="s">
        <v>1810</v>
      </c>
      <c r="B267" s="153" t="s">
        <v>1811</v>
      </c>
      <c r="C267" s="345">
        <v>256</v>
      </c>
      <c r="D267" s="149">
        <v>0</v>
      </c>
      <c r="E267" s="149"/>
      <c r="F267" s="148"/>
    </row>
    <row r="268" spans="1:6" s="8" customFormat="1" x14ac:dyDescent="0.2">
      <c r="A268" s="145">
        <v>38</v>
      </c>
      <c r="B268" s="146" t="s">
        <v>1812</v>
      </c>
      <c r="C268" s="345">
        <v>257</v>
      </c>
      <c r="D268" s="147">
        <f>D269+D273+D277+D283</f>
        <v>500</v>
      </c>
      <c r="E268" s="147">
        <f>E269+E273+E277+E283</f>
        <v>0</v>
      </c>
      <c r="F268" s="150">
        <f t="shared" si="3"/>
        <v>0</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v>0</v>
      </c>
      <c r="E270" s="149"/>
      <c r="F270" s="148" t="str">
        <f t="shared" ref="F270:F299" si="4">IF(D270&lt;&gt;0,IF(E270/D270&gt;=100,"&gt;&gt;100",E270/D270*100),"-")</f>
        <v>-</v>
      </c>
    </row>
    <row r="271" spans="1:6" s="8" customFormat="1" x14ac:dyDescent="0.2">
      <c r="A271" s="145">
        <v>3812</v>
      </c>
      <c r="B271" s="146" t="s">
        <v>1973</v>
      </c>
      <c r="C271" s="345">
        <v>260</v>
      </c>
      <c r="D271" s="149">
        <v>0</v>
      </c>
      <c r="E271" s="149"/>
      <c r="F271" s="148" t="str">
        <f t="shared" si="4"/>
        <v>-</v>
      </c>
    </row>
    <row r="272" spans="1:6" s="8" customFormat="1" x14ac:dyDescent="0.2">
      <c r="A272" s="152" t="s">
        <v>1550</v>
      </c>
      <c r="B272" s="153" t="s">
        <v>1551</v>
      </c>
      <c r="C272" s="345">
        <v>261</v>
      </c>
      <c r="D272" s="149">
        <v>0</v>
      </c>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v>0</v>
      </c>
      <c r="E274" s="149"/>
      <c r="F274" s="148" t="str">
        <f t="shared" si="4"/>
        <v>-</v>
      </c>
    </row>
    <row r="275" spans="1:6" s="8" customFormat="1" x14ac:dyDescent="0.2">
      <c r="A275" s="145">
        <v>3822</v>
      </c>
      <c r="B275" s="146" t="s">
        <v>1975</v>
      </c>
      <c r="C275" s="345">
        <v>264</v>
      </c>
      <c r="D275" s="149">
        <v>0</v>
      </c>
      <c r="E275" s="149"/>
      <c r="F275" s="148" t="str">
        <f t="shared" si="4"/>
        <v>-</v>
      </c>
    </row>
    <row r="276" spans="1:6" s="8" customFormat="1" x14ac:dyDescent="0.2">
      <c r="A276" s="152" t="s">
        <v>1553</v>
      </c>
      <c r="B276" s="153" t="s">
        <v>1554</v>
      </c>
      <c r="C276" s="345">
        <v>265</v>
      </c>
      <c r="D276" s="149">
        <v>0</v>
      </c>
      <c r="E276" s="149"/>
      <c r="F276" s="148"/>
    </row>
    <row r="277" spans="1:6" s="8" customFormat="1" x14ac:dyDescent="0.2">
      <c r="A277" s="145">
        <v>383</v>
      </c>
      <c r="B277" s="146" t="s">
        <v>389</v>
      </c>
      <c r="C277" s="345">
        <v>266</v>
      </c>
      <c r="D277" s="147">
        <f>SUM(D278:D282)</f>
        <v>500</v>
      </c>
      <c r="E277" s="147">
        <f>SUM(E278:E282)</f>
        <v>0</v>
      </c>
      <c r="F277" s="150">
        <f t="shared" si="4"/>
        <v>0</v>
      </c>
    </row>
    <row r="278" spans="1:6" s="8" customFormat="1" x14ac:dyDescent="0.2">
      <c r="A278" s="145">
        <v>3831</v>
      </c>
      <c r="B278" s="146" t="s">
        <v>2706</v>
      </c>
      <c r="C278" s="345">
        <v>267</v>
      </c>
      <c r="D278" s="149">
        <v>0</v>
      </c>
      <c r="E278" s="149"/>
      <c r="F278" s="148" t="str">
        <f t="shared" si="4"/>
        <v>-</v>
      </c>
    </row>
    <row r="279" spans="1:6" s="8" customFormat="1" x14ac:dyDescent="0.2">
      <c r="A279" s="145">
        <v>3832</v>
      </c>
      <c r="B279" s="146" t="s">
        <v>1976</v>
      </c>
      <c r="C279" s="345">
        <v>268</v>
      </c>
      <c r="D279" s="149">
        <v>0</v>
      </c>
      <c r="E279" s="149"/>
      <c r="F279" s="148" t="str">
        <f t="shared" si="4"/>
        <v>-</v>
      </c>
    </row>
    <row r="280" spans="1:6" s="8" customFormat="1" x14ac:dyDescent="0.2">
      <c r="A280" s="145">
        <v>3833</v>
      </c>
      <c r="B280" s="146" t="s">
        <v>2707</v>
      </c>
      <c r="C280" s="345">
        <v>269</v>
      </c>
      <c r="D280" s="149">
        <v>0</v>
      </c>
      <c r="E280" s="149"/>
      <c r="F280" s="148" t="str">
        <f t="shared" si="4"/>
        <v>-</v>
      </c>
    </row>
    <row r="281" spans="1:6" s="8" customFormat="1" x14ac:dyDescent="0.2">
      <c r="A281" s="145">
        <v>3834</v>
      </c>
      <c r="B281" s="146" t="s">
        <v>2708</v>
      </c>
      <c r="C281" s="345">
        <v>270</v>
      </c>
      <c r="D281" s="149">
        <v>500</v>
      </c>
      <c r="E281" s="149"/>
      <c r="F281" s="148">
        <f t="shared" si="4"/>
        <v>0</v>
      </c>
    </row>
    <row r="282" spans="1:6" s="8" customFormat="1" x14ac:dyDescent="0.2">
      <c r="A282" s="145" t="s">
        <v>1546</v>
      </c>
      <c r="B282" s="146" t="s">
        <v>1501</v>
      </c>
      <c r="C282" s="345">
        <v>271</v>
      </c>
      <c r="D282" s="149">
        <v>0</v>
      </c>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v>0</v>
      </c>
      <c r="E284" s="149"/>
      <c r="F284" s="148" t="str">
        <f t="shared" si="4"/>
        <v>-</v>
      </c>
    </row>
    <row r="285" spans="1:6" s="8" customFormat="1" ht="24" x14ac:dyDescent="0.2">
      <c r="A285" s="145">
        <v>3862</v>
      </c>
      <c r="B285" s="146" t="s">
        <v>2710</v>
      </c>
      <c r="C285" s="345">
        <v>274</v>
      </c>
      <c r="D285" s="149">
        <v>0</v>
      </c>
      <c r="E285" s="149"/>
      <c r="F285" s="148" t="str">
        <f t="shared" si="4"/>
        <v>-</v>
      </c>
    </row>
    <row r="286" spans="1:6" s="8" customFormat="1" x14ac:dyDescent="0.2">
      <c r="A286" s="145">
        <v>3863</v>
      </c>
      <c r="B286" s="146" t="s">
        <v>2711</v>
      </c>
      <c r="C286" s="345">
        <v>275</v>
      </c>
      <c r="D286" s="149">
        <v>0</v>
      </c>
      <c r="E286" s="149"/>
      <c r="F286" s="148" t="str">
        <f t="shared" si="4"/>
        <v>-</v>
      </c>
    </row>
    <row r="287" spans="1:6" s="8" customFormat="1" x14ac:dyDescent="0.2">
      <c r="A287" s="152" t="s">
        <v>1556</v>
      </c>
      <c r="B287" s="153" t="s">
        <v>1557</v>
      </c>
      <c r="C287" s="345">
        <v>276</v>
      </c>
      <c r="D287" s="149">
        <v>0</v>
      </c>
      <c r="E287" s="149"/>
      <c r="F287" s="148"/>
    </row>
    <row r="288" spans="1:6" s="8" customFormat="1" x14ac:dyDescent="0.2">
      <c r="A288" s="145" t="s">
        <v>1215</v>
      </c>
      <c r="B288" s="146" t="s">
        <v>1216</v>
      </c>
      <c r="C288" s="345">
        <v>277</v>
      </c>
      <c r="D288" s="149">
        <v>0</v>
      </c>
      <c r="E288" s="149"/>
      <c r="F288" s="148" t="str">
        <f t="shared" si="4"/>
        <v>-</v>
      </c>
    </row>
    <row r="289" spans="1:6" s="8" customFormat="1" x14ac:dyDescent="0.2">
      <c r="A289" s="145" t="s">
        <v>1215</v>
      </c>
      <c r="B289" s="146" t="s">
        <v>1010</v>
      </c>
      <c r="C289" s="345">
        <v>278</v>
      </c>
      <c r="D289" s="149">
        <v>0</v>
      </c>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13139702</v>
      </c>
      <c r="E292" s="147">
        <f>E159-E290+E291</f>
        <v>14200124</v>
      </c>
      <c r="F292" s="150">
        <f t="shared" si="4"/>
        <v>108.07036567495976</v>
      </c>
    </row>
    <row r="293" spans="1:6" s="8" customFormat="1" x14ac:dyDescent="0.2">
      <c r="A293" s="145" t="s">
        <v>1215</v>
      </c>
      <c r="B293" s="146" t="s">
        <v>3441</v>
      </c>
      <c r="C293" s="345">
        <v>282</v>
      </c>
      <c r="D293" s="147">
        <f>IF(D12&gt;=D292,D12-D292,0)</f>
        <v>136562</v>
      </c>
      <c r="E293" s="147">
        <f>IF(E12&gt;=E292,E12-E292,0)</f>
        <v>0</v>
      </c>
      <c r="F293" s="150">
        <f t="shared" si="4"/>
        <v>0</v>
      </c>
    </row>
    <row r="294" spans="1:6" s="8" customFormat="1" x14ac:dyDescent="0.2">
      <c r="A294" s="145" t="s">
        <v>1215</v>
      </c>
      <c r="B294" s="146" t="s">
        <v>3442</v>
      </c>
      <c r="C294" s="345">
        <v>283</v>
      </c>
      <c r="D294" s="147">
        <f>IF(D292&gt;=D12,D292-D12,0)</f>
        <v>0</v>
      </c>
      <c r="E294" s="147">
        <f>IF(E292&gt;=E12,E292-E12,0)</f>
        <v>156390</v>
      </c>
      <c r="F294" s="150" t="str">
        <f t="shared" si="4"/>
        <v>-</v>
      </c>
    </row>
    <row r="295" spans="1:6" s="8" customFormat="1" x14ac:dyDescent="0.2">
      <c r="A295" s="145">
        <v>92211</v>
      </c>
      <c r="B295" s="146" t="s">
        <v>2926</v>
      </c>
      <c r="C295" s="345">
        <v>284</v>
      </c>
      <c r="D295" s="149">
        <v>3145000</v>
      </c>
      <c r="E295" s="149">
        <v>2946097</v>
      </c>
      <c r="F295" s="148">
        <f t="shared" si="4"/>
        <v>93.675580286168525</v>
      </c>
    </row>
    <row r="296" spans="1:6" s="8" customFormat="1" x14ac:dyDescent="0.2">
      <c r="A296" s="145">
        <v>92221</v>
      </c>
      <c r="B296" s="146" t="s">
        <v>4282</v>
      </c>
      <c r="C296" s="345">
        <v>285</v>
      </c>
      <c r="D296" s="149">
        <v>0</v>
      </c>
      <c r="E296" s="149"/>
      <c r="F296" s="148" t="str">
        <f t="shared" si="4"/>
        <v>-</v>
      </c>
    </row>
    <row r="297" spans="1:6" s="8" customFormat="1" x14ac:dyDescent="0.2">
      <c r="A297" s="145">
        <v>96</v>
      </c>
      <c r="B297" s="146" t="s">
        <v>4284</v>
      </c>
      <c r="C297" s="345">
        <v>286</v>
      </c>
      <c r="D297" s="149">
        <v>1586278</v>
      </c>
      <c r="E297" s="149">
        <v>1894802</v>
      </c>
      <c r="F297" s="148">
        <f t="shared" si="4"/>
        <v>119.44955423954691</v>
      </c>
    </row>
    <row r="298" spans="1:6" s="8" customFormat="1" x14ac:dyDescent="0.2">
      <c r="A298" s="145">
        <v>9661</v>
      </c>
      <c r="B298" s="146" t="s">
        <v>2651</v>
      </c>
      <c r="C298" s="345">
        <v>287</v>
      </c>
      <c r="D298" s="149">
        <v>850</v>
      </c>
      <c r="E298" s="149">
        <v>9151</v>
      </c>
      <c r="F298" s="148">
        <f t="shared" si="4"/>
        <v>1076.5882352941176</v>
      </c>
    </row>
    <row r="299" spans="1:6" s="8" customFormat="1" x14ac:dyDescent="0.2">
      <c r="A299" s="156" t="s">
        <v>1971</v>
      </c>
      <c r="B299" s="157" t="s">
        <v>1972</v>
      </c>
      <c r="C299" s="347">
        <v>288</v>
      </c>
      <c r="D299" s="158">
        <v>1270562</v>
      </c>
      <c r="E299" s="158">
        <v>1552774</v>
      </c>
      <c r="F299" s="159">
        <f t="shared" si="4"/>
        <v>122.21158825779459</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7763</v>
      </c>
      <c r="E301" s="147">
        <f>E302+E314+E347+E351</f>
        <v>23575</v>
      </c>
      <c r="F301" s="150">
        <f t="shared" ref="F301:F364" si="5">IF(D301&lt;&gt;0,IF(E301/D301&gt;=100,"&gt;&gt;100",E301/D301*100),"-")</f>
        <v>303.68414272832666</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v>0</v>
      </c>
      <c r="E304" s="149"/>
      <c r="F304" s="148" t="str">
        <f t="shared" si="5"/>
        <v>-</v>
      </c>
    </row>
    <row r="305" spans="1:6" s="8" customFormat="1" x14ac:dyDescent="0.2">
      <c r="A305" s="145">
        <v>7112</v>
      </c>
      <c r="B305" s="146" t="s">
        <v>4285</v>
      </c>
      <c r="C305" s="345">
        <v>293</v>
      </c>
      <c r="D305" s="149">
        <v>0</v>
      </c>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v>0</v>
      </c>
      <c r="E308" s="149"/>
      <c r="F308" s="148" t="str">
        <f t="shared" si="5"/>
        <v>-</v>
      </c>
    </row>
    <row r="309" spans="1:6" s="8" customFormat="1" x14ac:dyDescent="0.2">
      <c r="A309" s="145">
        <v>7122</v>
      </c>
      <c r="B309" s="146" t="s">
        <v>4288</v>
      </c>
      <c r="C309" s="345">
        <v>297</v>
      </c>
      <c r="D309" s="149">
        <v>0</v>
      </c>
      <c r="E309" s="149"/>
      <c r="F309" s="148" t="str">
        <f t="shared" si="5"/>
        <v>-</v>
      </c>
    </row>
    <row r="310" spans="1:6" s="8" customFormat="1" x14ac:dyDescent="0.2">
      <c r="A310" s="145">
        <v>7123</v>
      </c>
      <c r="B310" s="146" t="s">
        <v>4289</v>
      </c>
      <c r="C310" s="345">
        <v>298</v>
      </c>
      <c r="D310" s="149">
        <v>0</v>
      </c>
      <c r="E310" s="149"/>
      <c r="F310" s="148" t="str">
        <f t="shared" si="5"/>
        <v>-</v>
      </c>
    </row>
    <row r="311" spans="1:6" s="8" customFormat="1" x14ac:dyDescent="0.2">
      <c r="A311" s="145">
        <v>7124</v>
      </c>
      <c r="B311" s="146" t="s">
        <v>539</v>
      </c>
      <c r="C311" s="345">
        <v>299</v>
      </c>
      <c r="D311" s="149">
        <v>0</v>
      </c>
      <c r="E311" s="149"/>
      <c r="F311" s="148" t="str">
        <f t="shared" si="5"/>
        <v>-</v>
      </c>
    </row>
    <row r="312" spans="1:6" s="8" customFormat="1" x14ac:dyDescent="0.2">
      <c r="A312" s="145">
        <v>7125</v>
      </c>
      <c r="B312" s="146" t="s">
        <v>982</v>
      </c>
      <c r="C312" s="345">
        <v>300</v>
      </c>
      <c r="D312" s="149">
        <v>0</v>
      </c>
      <c r="E312" s="149"/>
      <c r="F312" s="148" t="str">
        <f t="shared" si="5"/>
        <v>-</v>
      </c>
    </row>
    <row r="313" spans="1:6" s="8" customFormat="1" x14ac:dyDescent="0.2">
      <c r="A313" s="145">
        <v>7126</v>
      </c>
      <c r="B313" s="146" t="s">
        <v>2596</v>
      </c>
      <c r="C313" s="345">
        <v>301</v>
      </c>
      <c r="D313" s="149">
        <v>0</v>
      </c>
      <c r="E313" s="149"/>
      <c r="F313" s="148" t="str">
        <f t="shared" si="5"/>
        <v>-</v>
      </c>
    </row>
    <row r="314" spans="1:6" s="8" customFormat="1" x14ac:dyDescent="0.2">
      <c r="A314" s="145">
        <v>72</v>
      </c>
      <c r="B314" s="151" t="s">
        <v>3241</v>
      </c>
      <c r="C314" s="345">
        <v>302</v>
      </c>
      <c r="D314" s="147">
        <f>D315+D320+D329+D334+D339+D342</f>
        <v>7763</v>
      </c>
      <c r="E314" s="147">
        <f>E315+E320+E329+E334+E339+E342</f>
        <v>23575</v>
      </c>
      <c r="F314" s="150">
        <f t="shared" si="5"/>
        <v>303.68414272832666</v>
      </c>
    </row>
    <row r="315" spans="1:6" s="8" customFormat="1" x14ac:dyDescent="0.2">
      <c r="A315" s="145">
        <v>721</v>
      </c>
      <c r="B315" s="146" t="s">
        <v>3242</v>
      </c>
      <c r="C315" s="345">
        <v>303</v>
      </c>
      <c r="D315" s="147">
        <f>SUM(D316:D319)</f>
        <v>7763</v>
      </c>
      <c r="E315" s="147">
        <f>SUM(E316:E319)</f>
        <v>6575</v>
      </c>
      <c r="F315" s="150">
        <f t="shared" si="5"/>
        <v>84.696637897719953</v>
      </c>
    </row>
    <row r="316" spans="1:6" s="8" customFormat="1" x14ac:dyDescent="0.2">
      <c r="A316" s="145">
        <v>7211</v>
      </c>
      <c r="B316" s="146" t="s">
        <v>382</v>
      </c>
      <c r="C316" s="345">
        <v>304</v>
      </c>
      <c r="D316" s="149">
        <v>7763</v>
      </c>
      <c r="E316" s="149">
        <v>6575</v>
      </c>
      <c r="F316" s="148">
        <f t="shared" si="5"/>
        <v>84.696637897719953</v>
      </c>
    </row>
    <row r="317" spans="1:6" s="8" customFormat="1" x14ac:dyDescent="0.2">
      <c r="A317" s="145">
        <v>7212</v>
      </c>
      <c r="B317" s="146" t="s">
        <v>383</v>
      </c>
      <c r="C317" s="345">
        <v>305</v>
      </c>
      <c r="D317" s="149">
        <v>0</v>
      </c>
      <c r="E317" s="149"/>
      <c r="F317" s="148" t="str">
        <f t="shared" si="5"/>
        <v>-</v>
      </c>
    </row>
    <row r="318" spans="1:6" s="8" customFormat="1" x14ac:dyDescent="0.2">
      <c r="A318" s="145">
        <v>7213</v>
      </c>
      <c r="B318" s="146" t="s">
        <v>2882</v>
      </c>
      <c r="C318" s="345">
        <v>306</v>
      </c>
      <c r="D318" s="149">
        <v>0</v>
      </c>
      <c r="E318" s="149"/>
      <c r="F318" s="148" t="str">
        <f t="shared" si="5"/>
        <v>-</v>
      </c>
    </row>
    <row r="319" spans="1:6" s="8" customFormat="1" x14ac:dyDescent="0.2">
      <c r="A319" s="145">
        <v>7214</v>
      </c>
      <c r="B319" s="146" t="s">
        <v>384</v>
      </c>
      <c r="C319" s="345">
        <v>307</v>
      </c>
      <c r="D319" s="149">
        <v>0</v>
      </c>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17000</v>
      </c>
      <c r="F329" s="150" t="str">
        <f t="shared" si="5"/>
        <v>-</v>
      </c>
    </row>
    <row r="330" spans="1:6" s="8" customFormat="1" x14ac:dyDescent="0.2">
      <c r="A330" s="145">
        <v>7231</v>
      </c>
      <c r="B330" s="146" t="s">
        <v>3948</v>
      </c>
      <c r="C330" s="345">
        <v>318</v>
      </c>
      <c r="D330" s="149"/>
      <c r="E330" s="149">
        <v>17000</v>
      </c>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343228</v>
      </c>
      <c r="E353" s="147">
        <f>E354+E366+E399+E403+E405</f>
        <v>478908</v>
      </c>
      <c r="F353" s="150">
        <f t="shared" si="5"/>
        <v>139.53057442865966</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343228</v>
      </c>
      <c r="E366" s="147">
        <f>E367+E372+E381+E386+E391+E394</f>
        <v>478908</v>
      </c>
      <c r="F366" s="150">
        <f t="shared" si="6"/>
        <v>139.53057442865966</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58428</v>
      </c>
      <c r="E372" s="147">
        <f>SUM(E373:E380)</f>
        <v>71583</v>
      </c>
      <c r="F372" s="150">
        <f t="shared" si="6"/>
        <v>122.51489012117477</v>
      </c>
    </row>
    <row r="373" spans="1:6" s="8" customFormat="1" x14ac:dyDescent="0.2">
      <c r="A373" s="145">
        <v>4221</v>
      </c>
      <c r="B373" s="146" t="s">
        <v>3941</v>
      </c>
      <c r="C373" s="345">
        <v>361</v>
      </c>
      <c r="D373" s="149">
        <v>35116</v>
      </c>
      <c r="E373" s="149">
        <v>20985</v>
      </c>
      <c r="F373" s="148">
        <f t="shared" si="6"/>
        <v>59.759084178152413</v>
      </c>
    </row>
    <row r="374" spans="1:6" s="8" customFormat="1" x14ac:dyDescent="0.2">
      <c r="A374" s="145">
        <v>4222</v>
      </c>
      <c r="B374" s="146" t="s">
        <v>3965</v>
      </c>
      <c r="C374" s="345">
        <v>362</v>
      </c>
      <c r="D374" s="149">
        <v>12933</v>
      </c>
      <c r="E374" s="149">
        <v>18090</v>
      </c>
      <c r="F374" s="148">
        <f t="shared" si="6"/>
        <v>139.87473903966597</v>
      </c>
    </row>
    <row r="375" spans="1:6" s="8" customFormat="1" x14ac:dyDescent="0.2">
      <c r="A375" s="145">
        <v>4223</v>
      </c>
      <c r="B375" s="146" t="s">
        <v>3943</v>
      </c>
      <c r="C375" s="345">
        <v>363</v>
      </c>
      <c r="D375" s="149">
        <v>0</v>
      </c>
      <c r="E375" s="149">
        <v>0</v>
      </c>
      <c r="F375" s="148" t="str">
        <f t="shared" si="6"/>
        <v>-</v>
      </c>
    </row>
    <row r="376" spans="1:6" s="8" customFormat="1" x14ac:dyDescent="0.2">
      <c r="A376" s="145">
        <v>4224</v>
      </c>
      <c r="B376" s="146" t="s">
        <v>3944</v>
      </c>
      <c r="C376" s="345">
        <v>364</v>
      </c>
      <c r="D376" s="149">
        <v>10379</v>
      </c>
      <c r="E376" s="149">
        <v>32508</v>
      </c>
      <c r="F376" s="148">
        <f t="shared" si="6"/>
        <v>313.20936506407168</v>
      </c>
    </row>
    <row r="377" spans="1:6" s="8" customFormat="1" x14ac:dyDescent="0.2">
      <c r="A377" s="145">
        <v>4225</v>
      </c>
      <c r="B377" s="146" t="s">
        <v>3945</v>
      </c>
      <c r="C377" s="345">
        <v>365</v>
      </c>
      <c r="D377" s="149">
        <v>0</v>
      </c>
      <c r="E377" s="149">
        <v>0</v>
      </c>
      <c r="F377" s="148" t="str">
        <f t="shared" si="6"/>
        <v>-</v>
      </c>
    </row>
    <row r="378" spans="1:6" s="8" customFormat="1" x14ac:dyDescent="0.2">
      <c r="A378" s="145">
        <v>4226</v>
      </c>
      <c r="B378" s="146" t="s">
        <v>3946</v>
      </c>
      <c r="C378" s="345">
        <v>366</v>
      </c>
      <c r="D378" s="149">
        <v>0</v>
      </c>
      <c r="E378" s="149">
        <v>0</v>
      </c>
      <c r="F378" s="148" t="str">
        <f t="shared" si="6"/>
        <v>-</v>
      </c>
    </row>
    <row r="379" spans="1:6" s="8" customFormat="1" x14ac:dyDescent="0.2">
      <c r="A379" s="145">
        <v>4227</v>
      </c>
      <c r="B379" s="151" t="s">
        <v>3947</v>
      </c>
      <c r="C379" s="345">
        <v>367</v>
      </c>
      <c r="D379" s="149">
        <v>0</v>
      </c>
      <c r="E379" s="149">
        <v>0</v>
      </c>
      <c r="F379" s="148" t="str">
        <f t="shared" si="6"/>
        <v>-</v>
      </c>
    </row>
    <row r="380" spans="1:6" s="8" customFormat="1" x14ac:dyDescent="0.2">
      <c r="A380" s="145" t="s">
        <v>1466</v>
      </c>
      <c r="B380" s="151" t="s">
        <v>4034</v>
      </c>
      <c r="C380" s="345">
        <v>368</v>
      </c>
      <c r="D380" s="149">
        <v>0</v>
      </c>
      <c r="E380" s="149">
        <v>0</v>
      </c>
      <c r="F380" s="148" t="str">
        <f t="shared" si="6"/>
        <v>-</v>
      </c>
    </row>
    <row r="381" spans="1:6" s="8" customFormat="1" x14ac:dyDescent="0.2">
      <c r="A381" s="145">
        <v>423</v>
      </c>
      <c r="B381" s="146" t="s">
        <v>1982</v>
      </c>
      <c r="C381" s="345">
        <v>369</v>
      </c>
      <c r="D381" s="147">
        <f>SUM(D382:D385)</f>
        <v>270000</v>
      </c>
      <c r="E381" s="147">
        <f>SUM(E382:E385)</f>
        <v>407325</v>
      </c>
      <c r="F381" s="150">
        <f t="shared" si="6"/>
        <v>150.86111111111111</v>
      </c>
    </row>
    <row r="382" spans="1:6" s="8" customFormat="1" x14ac:dyDescent="0.2">
      <c r="A382" s="145">
        <v>4231</v>
      </c>
      <c r="B382" s="146" t="s">
        <v>3948</v>
      </c>
      <c r="C382" s="345">
        <v>370</v>
      </c>
      <c r="D382" s="149">
        <v>270000</v>
      </c>
      <c r="E382" s="149">
        <v>407325</v>
      </c>
      <c r="F382" s="148">
        <f t="shared" si="6"/>
        <v>150.86111111111111</v>
      </c>
    </row>
    <row r="383" spans="1:6" s="8" customFormat="1" x14ac:dyDescent="0.2">
      <c r="A383" s="145">
        <v>4232</v>
      </c>
      <c r="B383" s="146" t="s">
        <v>3949</v>
      </c>
      <c r="C383" s="345">
        <v>371</v>
      </c>
      <c r="D383" s="149">
        <v>0</v>
      </c>
      <c r="E383" s="149"/>
      <c r="F383" s="148" t="str">
        <f t="shared" si="6"/>
        <v>-</v>
      </c>
    </row>
    <row r="384" spans="1:6" s="8" customFormat="1" x14ac:dyDescent="0.2">
      <c r="A384" s="145">
        <v>4233</v>
      </c>
      <c r="B384" s="146" t="s">
        <v>1977</v>
      </c>
      <c r="C384" s="345">
        <v>372</v>
      </c>
      <c r="D384" s="149">
        <v>0</v>
      </c>
      <c r="E384" s="149"/>
      <c r="F384" s="148" t="str">
        <f t="shared" si="6"/>
        <v>-</v>
      </c>
    </row>
    <row r="385" spans="1:6" s="8" customFormat="1" x14ac:dyDescent="0.2">
      <c r="A385" s="145">
        <v>4234</v>
      </c>
      <c r="B385" s="151" t="s">
        <v>3257</v>
      </c>
      <c r="C385" s="345">
        <v>373</v>
      </c>
      <c r="D385" s="149">
        <v>0</v>
      </c>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v>0</v>
      </c>
      <c r="E387" s="149"/>
      <c r="F387" s="148" t="str">
        <f t="shared" si="6"/>
        <v>-</v>
      </c>
    </row>
    <row r="388" spans="1:6" s="8" customFormat="1" x14ac:dyDescent="0.2">
      <c r="A388" s="145">
        <v>4242</v>
      </c>
      <c r="B388" s="146" t="s">
        <v>2884</v>
      </c>
      <c r="C388" s="345">
        <v>376</v>
      </c>
      <c r="D388" s="149">
        <v>0</v>
      </c>
      <c r="E388" s="149"/>
      <c r="F388" s="148" t="str">
        <f t="shared" si="6"/>
        <v>-</v>
      </c>
    </row>
    <row r="389" spans="1:6" s="8" customFormat="1" x14ac:dyDescent="0.2">
      <c r="A389" s="145">
        <v>4243</v>
      </c>
      <c r="B389" s="146" t="s">
        <v>3515</v>
      </c>
      <c r="C389" s="345">
        <v>377</v>
      </c>
      <c r="D389" s="149">
        <v>0</v>
      </c>
      <c r="E389" s="149"/>
      <c r="F389" s="148" t="str">
        <f t="shared" si="6"/>
        <v>-</v>
      </c>
    </row>
    <row r="390" spans="1:6" s="8" customFormat="1" x14ac:dyDescent="0.2">
      <c r="A390" s="145">
        <v>4244</v>
      </c>
      <c r="B390" s="146" t="s">
        <v>3516</v>
      </c>
      <c r="C390" s="345">
        <v>378</v>
      </c>
      <c r="D390" s="149">
        <v>0</v>
      </c>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v>0</v>
      </c>
      <c r="E392" s="149"/>
      <c r="F392" s="148" t="str">
        <f t="shared" si="6"/>
        <v>-</v>
      </c>
    </row>
    <row r="393" spans="1:6" s="8" customFormat="1" x14ac:dyDescent="0.2">
      <c r="A393" s="145">
        <v>4252</v>
      </c>
      <c r="B393" s="146" t="s">
        <v>3473</v>
      </c>
      <c r="C393" s="345">
        <v>381</v>
      </c>
      <c r="D393" s="149">
        <v>0</v>
      </c>
      <c r="E393" s="149"/>
      <c r="F393" s="148" t="str">
        <f t="shared" si="6"/>
        <v>-</v>
      </c>
    </row>
    <row r="394" spans="1:6" s="8" customFormat="1" x14ac:dyDescent="0.2">
      <c r="A394" s="145">
        <v>426</v>
      </c>
      <c r="B394" s="146" t="s">
        <v>1985</v>
      </c>
      <c r="C394" s="345">
        <v>382</v>
      </c>
      <c r="D394" s="147">
        <f>SUM(D395:D398)</f>
        <v>14800</v>
      </c>
      <c r="E394" s="147">
        <f>SUM(E395:E398)</f>
        <v>0</v>
      </c>
      <c r="F394" s="150">
        <f t="shared" si="6"/>
        <v>0</v>
      </c>
    </row>
    <row r="395" spans="1:6" s="8" customFormat="1" x14ac:dyDescent="0.2">
      <c r="A395" s="145">
        <v>4261</v>
      </c>
      <c r="B395" s="146" t="s">
        <v>2885</v>
      </c>
      <c r="C395" s="345">
        <v>383</v>
      </c>
      <c r="D395" s="149">
        <v>0</v>
      </c>
      <c r="E395" s="149"/>
      <c r="F395" s="148" t="str">
        <f t="shared" si="6"/>
        <v>-</v>
      </c>
    </row>
    <row r="396" spans="1:6" s="8" customFormat="1" x14ac:dyDescent="0.2">
      <c r="A396" s="145">
        <v>4262</v>
      </c>
      <c r="B396" s="146" t="s">
        <v>3548</v>
      </c>
      <c r="C396" s="345">
        <v>384</v>
      </c>
      <c r="D396" s="149">
        <v>14800</v>
      </c>
      <c r="E396" s="149">
        <v>0</v>
      </c>
      <c r="F396" s="148">
        <f t="shared" si="6"/>
        <v>0</v>
      </c>
    </row>
    <row r="397" spans="1:6" s="8" customFormat="1" x14ac:dyDescent="0.2">
      <c r="A397" s="145">
        <v>4263</v>
      </c>
      <c r="B397" s="146" t="s">
        <v>3549</v>
      </c>
      <c r="C397" s="345">
        <v>385</v>
      </c>
      <c r="D397" s="149">
        <v>0</v>
      </c>
      <c r="E397" s="149"/>
      <c r="F397" s="148" t="str">
        <f t="shared" si="6"/>
        <v>-</v>
      </c>
    </row>
    <row r="398" spans="1:6" s="8" customFormat="1" x14ac:dyDescent="0.2">
      <c r="A398" s="145">
        <v>4264</v>
      </c>
      <c r="B398" s="146" t="s">
        <v>3550</v>
      </c>
      <c r="C398" s="345">
        <v>386</v>
      </c>
      <c r="D398" s="149">
        <v>0</v>
      </c>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v>0</v>
      </c>
      <c r="E401" s="149"/>
      <c r="F401" s="148" t="str">
        <f t="shared" si="6"/>
        <v>-</v>
      </c>
    </row>
    <row r="402" spans="1:6" s="8" customFormat="1" x14ac:dyDescent="0.2">
      <c r="A402" s="145">
        <v>4312</v>
      </c>
      <c r="B402" s="146" t="s">
        <v>3552</v>
      </c>
      <c r="C402" s="345">
        <v>390</v>
      </c>
      <c r="D402" s="149">
        <v>0</v>
      </c>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v>0</v>
      </c>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v>0</v>
      </c>
      <c r="E406" s="149"/>
      <c r="F406" s="148" t="str">
        <f t="shared" si="6"/>
        <v>-</v>
      </c>
    </row>
    <row r="407" spans="1:6" s="8" customFormat="1" x14ac:dyDescent="0.2">
      <c r="A407" s="145">
        <v>452</v>
      </c>
      <c r="B407" s="146" t="s">
        <v>1129</v>
      </c>
      <c r="C407" s="345">
        <v>395</v>
      </c>
      <c r="D407" s="149">
        <v>0</v>
      </c>
      <c r="E407" s="149"/>
      <c r="F407" s="148" t="str">
        <f t="shared" si="6"/>
        <v>-</v>
      </c>
    </row>
    <row r="408" spans="1:6" s="8" customFormat="1" x14ac:dyDescent="0.2">
      <c r="A408" s="145">
        <v>453</v>
      </c>
      <c r="B408" s="146" t="s">
        <v>1130</v>
      </c>
      <c r="C408" s="345">
        <v>396</v>
      </c>
      <c r="D408" s="149">
        <v>0</v>
      </c>
      <c r="E408" s="149"/>
      <c r="F408" s="148" t="str">
        <f t="shared" si="6"/>
        <v>-</v>
      </c>
    </row>
    <row r="409" spans="1:6" s="8" customFormat="1" x14ac:dyDescent="0.2">
      <c r="A409" s="145">
        <v>454</v>
      </c>
      <c r="B409" s="146" t="s">
        <v>1131</v>
      </c>
      <c r="C409" s="345">
        <v>397</v>
      </c>
      <c r="D409" s="149">
        <v>0</v>
      </c>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335465</v>
      </c>
      <c r="E411" s="147">
        <f>IF(E353&gt;=E301, E353-E301, 0)</f>
        <v>455333</v>
      </c>
      <c r="F411" s="150">
        <f t="shared" si="6"/>
        <v>135.73189453445218</v>
      </c>
    </row>
    <row r="412" spans="1:6" s="8" customFormat="1" x14ac:dyDescent="0.2">
      <c r="A412" s="145">
        <v>92212</v>
      </c>
      <c r="B412" s="146" t="s">
        <v>1133</v>
      </c>
      <c r="C412" s="345">
        <v>400</v>
      </c>
      <c r="D412" s="149">
        <v>0</v>
      </c>
      <c r="E412" s="149">
        <v>0</v>
      </c>
      <c r="F412" s="148" t="str">
        <f t="shared" si="6"/>
        <v>-</v>
      </c>
    </row>
    <row r="413" spans="1:6" s="8" customFormat="1" x14ac:dyDescent="0.2">
      <c r="A413" s="145">
        <v>92222</v>
      </c>
      <c r="B413" s="146" t="s">
        <v>2594</v>
      </c>
      <c r="C413" s="345">
        <v>401</v>
      </c>
      <c r="D413" s="149">
        <v>0</v>
      </c>
      <c r="E413" s="149">
        <v>0</v>
      </c>
      <c r="F413" s="148" t="str">
        <f t="shared" si="6"/>
        <v>-</v>
      </c>
    </row>
    <row r="414" spans="1:6" s="8" customFormat="1" x14ac:dyDescent="0.2">
      <c r="A414" s="145">
        <v>97</v>
      </c>
      <c r="B414" s="146" t="s">
        <v>3304</v>
      </c>
      <c r="C414" s="345">
        <v>402</v>
      </c>
      <c r="D414" s="149">
        <v>30251</v>
      </c>
      <c r="E414" s="149">
        <v>23676</v>
      </c>
      <c r="F414" s="148">
        <f t="shared" si="6"/>
        <v>78.265181316320124</v>
      </c>
    </row>
    <row r="415" spans="1:6" s="8" customFormat="1" x14ac:dyDescent="0.2">
      <c r="A415" s="145" t="s">
        <v>1215</v>
      </c>
      <c r="B415" s="146" t="s">
        <v>1992</v>
      </c>
      <c r="C415" s="345">
        <v>403</v>
      </c>
      <c r="D415" s="147">
        <f>D12+D301</f>
        <v>13284027</v>
      </c>
      <c r="E415" s="147">
        <f>E12+E301</f>
        <v>14067309</v>
      </c>
      <c r="F415" s="150">
        <f t="shared" si="6"/>
        <v>105.8964198130582</v>
      </c>
    </row>
    <row r="416" spans="1:6" s="8" customFormat="1" x14ac:dyDescent="0.2">
      <c r="A416" s="145" t="s">
        <v>1215</v>
      </c>
      <c r="B416" s="146" t="s">
        <v>1993</v>
      </c>
      <c r="C416" s="345">
        <v>404</v>
      </c>
      <c r="D416" s="147">
        <f>D292+D353</f>
        <v>13482930</v>
      </c>
      <c r="E416" s="147">
        <f>E292+E353</f>
        <v>14679032</v>
      </c>
      <c r="F416" s="150">
        <f t="shared" si="6"/>
        <v>108.87123199482605</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198903</v>
      </c>
      <c r="E418" s="147">
        <f>IF(E416&gt;=E415,E416-E415,0)</f>
        <v>611723</v>
      </c>
      <c r="F418" s="150">
        <f t="shared" si="6"/>
        <v>307.54840299040234</v>
      </c>
    </row>
    <row r="419" spans="1:6" s="8" customFormat="1" x14ac:dyDescent="0.2">
      <c r="A419" s="160" t="s">
        <v>1592</v>
      </c>
      <c r="B419" s="151" t="s">
        <v>1996</v>
      </c>
      <c r="C419" s="345">
        <v>407</v>
      </c>
      <c r="D419" s="147">
        <f>IF(D295-D296+D412-D413&gt;=0,D295-D296+D412-D413,0)</f>
        <v>3145000</v>
      </c>
      <c r="E419" s="147">
        <f>IF(E295-E296+E412-E413&gt;=0,E295-E296+E412-E413,0)</f>
        <v>2946097</v>
      </c>
      <c r="F419" s="150">
        <f t="shared" si="6"/>
        <v>93.675580286168525</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1616529</v>
      </c>
      <c r="E421" s="161">
        <f>E297+E414</f>
        <v>1918478</v>
      </c>
      <c r="F421" s="162">
        <f t="shared" si="6"/>
        <v>118.67884832254786</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13284027</v>
      </c>
      <c r="E642" s="147">
        <f>E415+E423</f>
        <v>14067309</v>
      </c>
      <c r="F642" s="148">
        <f t="shared" si="10"/>
        <v>105.8964198130582</v>
      </c>
    </row>
    <row r="643" spans="1:6" s="8" customFormat="1" x14ac:dyDescent="0.2">
      <c r="A643" s="145" t="s">
        <v>1215</v>
      </c>
      <c r="B643" s="146" t="s">
        <v>1246</v>
      </c>
      <c r="C643" s="345">
        <v>630</v>
      </c>
      <c r="D643" s="147">
        <f>D416+D531</f>
        <v>13482930</v>
      </c>
      <c r="E643" s="147">
        <f>E416+E531</f>
        <v>14679032</v>
      </c>
      <c r="F643" s="148">
        <f t="shared" si="10"/>
        <v>108.87123199482605</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198903</v>
      </c>
      <c r="E645" s="147">
        <f>IF(E643&gt;=E642,E643-E642,0)</f>
        <v>611723</v>
      </c>
      <c r="F645" s="148">
        <f t="shared" si="10"/>
        <v>307.54840299040234</v>
      </c>
    </row>
    <row r="646" spans="1:6" s="8" customFormat="1" x14ac:dyDescent="0.2">
      <c r="A646" s="160" t="s">
        <v>2741</v>
      </c>
      <c r="B646" s="146" t="s">
        <v>1249</v>
      </c>
      <c r="C646" s="345">
        <v>633</v>
      </c>
      <c r="D646" s="147">
        <f>IF(D419-D420+D640-D641&gt;=0,D419-D420+D640-D641,0)</f>
        <v>3145000</v>
      </c>
      <c r="E646" s="147">
        <f>IF(E419-E420+E640-E641&gt;=0,E419-E420+E640-E641,0)</f>
        <v>2946097</v>
      </c>
      <c r="F646" s="148">
        <f t="shared" si="10"/>
        <v>93.675580286168525</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2946097</v>
      </c>
      <c r="E648" s="147">
        <f>IF(E644+E646-E645-E647&gt;=0,E644+E646-E645-E647,0)</f>
        <v>2334374</v>
      </c>
      <c r="F648" s="148">
        <f t="shared" si="10"/>
        <v>79.236155496577325</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4136089</v>
      </c>
      <c r="E652" s="149">
        <v>4083077</v>
      </c>
      <c r="F652" s="148">
        <f t="shared" ref="F652:F677" si="11">IF(D652&lt;&gt;0,IF(E652/D652&gt;=100,"&gt;&gt;100",E652/D652*100),"-")</f>
        <v>98.718306109950731</v>
      </c>
    </row>
    <row r="653" spans="1:6" s="8" customFormat="1" x14ac:dyDescent="0.2">
      <c r="A653" s="145" t="s">
        <v>1208</v>
      </c>
      <c r="B653" s="146" t="s">
        <v>2750</v>
      </c>
      <c r="C653" s="345">
        <v>639</v>
      </c>
      <c r="D653" s="149">
        <v>13784362</v>
      </c>
      <c r="E653" s="149">
        <v>14434401</v>
      </c>
      <c r="F653" s="148">
        <f t="shared" si="11"/>
        <v>104.71577139369961</v>
      </c>
    </row>
    <row r="654" spans="1:6" s="8" customFormat="1" x14ac:dyDescent="0.2">
      <c r="A654" s="145" t="s">
        <v>1209</v>
      </c>
      <c r="B654" s="146" t="s">
        <v>3586</v>
      </c>
      <c r="C654" s="345">
        <v>640</v>
      </c>
      <c r="D654" s="149">
        <v>13837374</v>
      </c>
      <c r="E654" s="149">
        <v>15030531</v>
      </c>
      <c r="F654" s="148">
        <f t="shared" si="11"/>
        <v>108.62271266209905</v>
      </c>
    </row>
    <row r="655" spans="1:6" s="8" customFormat="1" x14ac:dyDescent="0.2">
      <c r="A655" s="145">
        <v>11</v>
      </c>
      <c r="B655" s="146" t="s">
        <v>181</v>
      </c>
      <c r="C655" s="345">
        <v>641</v>
      </c>
      <c r="D655" s="147">
        <f>+D652+D653-D654</f>
        <v>4083077</v>
      </c>
      <c r="E655" s="147">
        <f>+E652+E653-E654</f>
        <v>3486947</v>
      </c>
      <c r="F655" s="150">
        <f t="shared" si="11"/>
        <v>85.399981435569302</v>
      </c>
    </row>
    <row r="656" spans="1:6" s="8" customFormat="1" ht="24" x14ac:dyDescent="0.2">
      <c r="A656" s="145" t="s">
        <v>1215</v>
      </c>
      <c r="B656" s="146" t="s">
        <v>1222</v>
      </c>
      <c r="C656" s="345">
        <v>642</v>
      </c>
      <c r="D656" s="149">
        <v>0</v>
      </c>
      <c r="E656" s="149"/>
      <c r="F656" s="148" t="str">
        <f t="shared" si="11"/>
        <v>-</v>
      </c>
    </row>
    <row r="657" spans="1:6" s="8" customFormat="1" ht="24" x14ac:dyDescent="0.2">
      <c r="A657" s="145" t="s">
        <v>1215</v>
      </c>
      <c r="B657" s="146" t="s">
        <v>2433</v>
      </c>
      <c r="C657" s="345">
        <v>643</v>
      </c>
      <c r="D657" s="149">
        <v>117</v>
      </c>
      <c r="E657" s="149">
        <v>122</v>
      </c>
      <c r="F657" s="148">
        <f t="shared" si="11"/>
        <v>104.27350427350429</v>
      </c>
    </row>
    <row r="658" spans="1:6" s="8" customFormat="1" x14ac:dyDescent="0.2">
      <c r="A658" s="145" t="s">
        <v>1215</v>
      </c>
      <c r="B658" s="146" t="s">
        <v>3016</v>
      </c>
      <c r="C658" s="345">
        <v>644</v>
      </c>
      <c r="D658" s="149">
        <v>0</v>
      </c>
      <c r="E658" s="149">
        <v>0</v>
      </c>
      <c r="F658" s="148" t="str">
        <f t="shared" si="11"/>
        <v>-</v>
      </c>
    </row>
    <row r="659" spans="1:6" s="8" customFormat="1" x14ac:dyDescent="0.2">
      <c r="A659" s="145" t="s">
        <v>1215</v>
      </c>
      <c r="B659" s="146" t="s">
        <v>3555</v>
      </c>
      <c r="C659" s="345">
        <v>645</v>
      </c>
      <c r="D659" s="149">
        <v>106</v>
      </c>
      <c r="E659" s="149">
        <v>110</v>
      </c>
      <c r="F659" s="148">
        <f t="shared" si="11"/>
        <v>103.77358490566037</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973900</v>
      </c>
      <c r="E698" s="149">
        <v>967650</v>
      </c>
      <c r="F698" s="148">
        <f t="shared" si="12"/>
        <v>99.358250333709833</v>
      </c>
    </row>
    <row r="699" spans="1:6" s="8" customFormat="1" x14ac:dyDescent="0.2">
      <c r="A699" s="145">
        <v>65265</v>
      </c>
      <c r="B699" s="146" t="s">
        <v>374</v>
      </c>
      <c r="C699" s="345">
        <v>685</v>
      </c>
      <c r="D699" s="149">
        <v>0</v>
      </c>
      <c r="E699" s="149">
        <v>0</v>
      </c>
      <c r="F699" s="148" t="str">
        <f t="shared" si="12"/>
        <v>-</v>
      </c>
    </row>
    <row r="700" spans="1:6" s="8" customFormat="1" x14ac:dyDescent="0.2">
      <c r="A700" s="152" t="s">
        <v>1300</v>
      </c>
      <c r="B700" s="153" t="s">
        <v>1301</v>
      </c>
      <c r="C700" s="345">
        <v>686</v>
      </c>
      <c r="D700" s="149">
        <v>23444</v>
      </c>
      <c r="E700" s="149">
        <v>8992</v>
      </c>
      <c r="F700" s="148"/>
    </row>
    <row r="701" spans="1:6" s="8" customFormat="1" x14ac:dyDescent="0.2">
      <c r="A701" s="145">
        <v>31214</v>
      </c>
      <c r="B701" s="146" t="s">
        <v>3796</v>
      </c>
      <c r="C701" s="345">
        <v>687</v>
      </c>
      <c r="D701" s="149">
        <v>33537</v>
      </c>
      <c r="E701" s="149">
        <v>55055</v>
      </c>
      <c r="F701" s="148">
        <f>IF(D701&lt;&gt;0,IF(E701/D701&gt;=100,"&gt;&gt;100",E701/D701*100),"-")</f>
        <v>164.16197036109372</v>
      </c>
    </row>
    <row r="702" spans="1:6" s="8" customFormat="1" x14ac:dyDescent="0.2">
      <c r="A702" s="145">
        <v>31215</v>
      </c>
      <c r="B702" s="146" t="s">
        <v>1641</v>
      </c>
      <c r="C702" s="345">
        <v>688</v>
      </c>
      <c r="D702" s="149">
        <v>70216</v>
      </c>
      <c r="E702" s="149">
        <v>65475</v>
      </c>
      <c r="F702" s="148">
        <f>IF(D702&lt;&gt;0,IF(E702/D702&gt;=100,"&gt;&gt;100",E702/D702*100),"-")</f>
        <v>93.247977668907367</v>
      </c>
    </row>
    <row r="703" spans="1:6" s="8" customFormat="1" x14ac:dyDescent="0.2">
      <c r="A703" s="145">
        <v>32121</v>
      </c>
      <c r="B703" s="146" t="s">
        <v>3797</v>
      </c>
      <c r="C703" s="345">
        <v>689</v>
      </c>
      <c r="D703" s="149">
        <v>428678</v>
      </c>
      <c r="E703" s="149">
        <v>464594</v>
      </c>
      <c r="F703" s="148">
        <f>IF(D703&lt;&gt;0,IF(E703/D703&gt;=100,"&gt;&gt;100",E703/D703*100),"-")</f>
        <v>108.37831659194079</v>
      </c>
    </row>
    <row r="704" spans="1:6" s="8" customFormat="1" x14ac:dyDescent="0.2">
      <c r="A704" s="152" t="s">
        <v>1302</v>
      </c>
      <c r="B704" s="153" t="s">
        <v>1303</v>
      </c>
      <c r="C704" s="345">
        <v>690</v>
      </c>
      <c r="D704" s="149">
        <v>0</v>
      </c>
      <c r="E704" s="149">
        <v>0</v>
      </c>
      <c r="F704" s="148"/>
    </row>
    <row r="705" spans="1:6" s="8" customFormat="1" x14ac:dyDescent="0.2">
      <c r="A705" s="145" t="s">
        <v>1642</v>
      </c>
      <c r="B705" s="146" t="s">
        <v>135</v>
      </c>
      <c r="C705" s="345">
        <v>691</v>
      </c>
      <c r="D705" s="149">
        <v>17095</v>
      </c>
      <c r="E705" s="149">
        <v>6225</v>
      </c>
      <c r="F705" s="148">
        <f>IF(D705&lt;&gt;0,IF(E705/D705&gt;=100,"&gt;&gt;100",E705/D705*100),"-")</f>
        <v>36.414156186019305</v>
      </c>
    </row>
    <row r="706" spans="1:6" s="8" customFormat="1" x14ac:dyDescent="0.2">
      <c r="A706" s="145" t="s">
        <v>3798</v>
      </c>
      <c r="B706" s="146" t="s">
        <v>3799</v>
      </c>
      <c r="C706" s="345">
        <v>692</v>
      </c>
      <c r="D706" s="149">
        <v>0</v>
      </c>
      <c r="E706" s="149">
        <v>0</v>
      </c>
      <c r="F706" s="148" t="str">
        <f>IF(D706&lt;&gt;0,IF(E706/D706&gt;=100,"&gt;&gt;100",E706/D706*100),"-")</f>
        <v>-</v>
      </c>
    </row>
    <row r="707" spans="1:6" s="8" customFormat="1" x14ac:dyDescent="0.2">
      <c r="A707" s="145" t="s">
        <v>3800</v>
      </c>
      <c r="B707" s="146" t="s">
        <v>3801</v>
      </c>
      <c r="C707" s="345">
        <v>693</v>
      </c>
      <c r="D707" s="149">
        <v>0</v>
      </c>
      <c r="E707" s="149">
        <v>0</v>
      </c>
      <c r="F707" s="148" t="str">
        <f>IF(D707&lt;&gt;0,IF(E707/D707&gt;=100,"&gt;&gt;100",E707/D707*100),"-")</f>
        <v>-</v>
      </c>
    </row>
    <row r="708" spans="1:6" s="8" customFormat="1" x14ac:dyDescent="0.2">
      <c r="A708" s="145" t="s">
        <v>136</v>
      </c>
      <c r="B708" s="146" t="s">
        <v>1134</v>
      </c>
      <c r="C708" s="345">
        <v>694</v>
      </c>
      <c r="D708" s="149">
        <v>0</v>
      </c>
      <c r="E708" s="149">
        <v>0</v>
      </c>
      <c r="F708" s="148" t="str">
        <f>IF(D708&lt;&gt;0,IF(E708/D708&gt;=100,"&gt;&gt;100",E708/D708*100),"-")</f>
        <v>-</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75146</v>
      </c>
      <c r="E710" s="149">
        <v>86624</v>
      </c>
      <c r="F710" s="148">
        <f t="shared" ref="F710:F773" si="13">IF(D710&lt;&gt;0,IF(E710/D710&gt;=100,"&gt;&gt;100",E710/D710*100),"-")</f>
        <v>115.27426609533443</v>
      </c>
    </row>
    <row r="711" spans="1:6" s="8" customFormat="1" x14ac:dyDescent="0.2">
      <c r="A711" s="145" t="s">
        <v>1135</v>
      </c>
      <c r="B711" s="146" t="s">
        <v>1136</v>
      </c>
      <c r="C711" s="345">
        <v>697</v>
      </c>
      <c r="D711" s="149">
        <v>22666</v>
      </c>
      <c r="E711" s="149">
        <v>21931</v>
      </c>
      <c r="F711" s="148">
        <f t="shared" si="13"/>
        <v>96.757257566399019</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v>36960</v>
      </c>
      <c r="E789" s="149">
        <v>34990</v>
      </c>
      <c r="F789" s="148">
        <f t="shared" si="14"/>
        <v>94.669913419913428</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Mandica Kerepčić</v>
      </c>
      <c r="D995" s="293"/>
      <c r="E995" s="293"/>
    </row>
    <row r="996" spans="1:5" ht="15" customHeight="1" x14ac:dyDescent="0.2">
      <c r="A996" s="291" t="str">
        <f>IF(RefStr!H27="","Telefon za kontakt: _________________","Telefon za kontakt: " &amp; RefStr!H27)</f>
        <v>Telefon za kontakt: 01/487-2257</v>
      </c>
      <c r="C996" s="292"/>
    </row>
    <row r="997" spans="1:5" ht="15" customHeight="1" x14ac:dyDescent="0.2">
      <c r="A997" s="291" t="str">
        <f>IF(RefStr!H33="","Odgovorna osoba: _____________________________","Odgovorna osoba: " &amp; RefStr!H33)</f>
        <v>Odgovorna osoba: Andrea Miškulin,dr.med.</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tabSelected="1" workbookViewId="0">
      <pane ySplit="1" topLeftCell="A251" activePane="bottomLeft" state="frozen"/>
      <selection pane="bottomLeft" activeCell="D91" sqref="D9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25819</v>
      </c>
      <c r="C4" s="414"/>
      <c r="D4" s="414"/>
      <c r="E4" s="415">
        <f>SUM(Skriveni!G977:G1286)</f>
        <v>23328629.572999999</v>
      </c>
      <c r="F4" s="416"/>
    </row>
    <row r="5" spans="1:6" ht="15" customHeight="1" x14ac:dyDescent="0.2">
      <c r="B5" s="413" t="str">
        <f>"Naziv: "&amp;IF(RefStr!B10&lt;&gt;"",RefStr!B10,"_______________________________________")</f>
        <v>Naziv: USTANOVA ZA ZDRAVSTVENU NJEGU U KUĆI</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8622 Djelatnosti specijalističke medicinske prakse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6469596</v>
      </c>
      <c r="E12" s="96">
        <f>E13+E74</f>
        <v>6434934</v>
      </c>
      <c r="F12" s="123">
        <f t="shared" ref="F12:F75" si="0">IF(D12&gt;0,IF(E12/D12&gt;=100,"&gt;&gt;100",E12/D12*100),"-")</f>
        <v>99.464232387926543</v>
      </c>
    </row>
    <row r="13" spans="1:6" s="3" customFormat="1" x14ac:dyDescent="0.2">
      <c r="A13" s="132">
        <v>0</v>
      </c>
      <c r="B13" s="314" t="s">
        <v>521</v>
      </c>
      <c r="C13" s="303">
        <v>2</v>
      </c>
      <c r="D13" s="97">
        <f>D14+D18+D57+D58+D62+D69</f>
        <v>733926</v>
      </c>
      <c r="E13" s="97">
        <f>E14+E18+E57+E58+E62+E69</f>
        <v>993352</v>
      </c>
      <c r="F13" s="124">
        <f t="shared" si="0"/>
        <v>135.34770535449078</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733926</v>
      </c>
      <c r="E18" s="97">
        <f>E19+E25+E35+E41+E47+E51</f>
        <v>993352</v>
      </c>
      <c r="F18" s="124">
        <f t="shared" si="0"/>
        <v>135.34770535449078</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332377</v>
      </c>
      <c r="E25" s="97">
        <f>SUM(E26:E33)-E34</f>
        <v>293208</v>
      </c>
      <c r="F25" s="124">
        <f t="shared" si="0"/>
        <v>88.215490241502863</v>
      </c>
    </row>
    <row r="26" spans="1:6" s="3" customFormat="1" x14ac:dyDescent="0.2">
      <c r="A26" s="132" t="s">
        <v>1157</v>
      </c>
      <c r="B26" s="314" t="s">
        <v>3941</v>
      </c>
      <c r="C26" s="303">
        <v>15</v>
      </c>
      <c r="D26" s="94">
        <v>478844</v>
      </c>
      <c r="E26" s="94">
        <v>518132</v>
      </c>
      <c r="F26" s="125">
        <f t="shared" si="0"/>
        <v>108.20475979650992</v>
      </c>
    </row>
    <row r="27" spans="1:6" s="3" customFormat="1" x14ac:dyDescent="0.2">
      <c r="A27" s="132" t="s">
        <v>1158</v>
      </c>
      <c r="B27" s="314" t="s">
        <v>3965</v>
      </c>
      <c r="C27" s="303">
        <v>16</v>
      </c>
      <c r="D27" s="94">
        <v>152642</v>
      </c>
      <c r="E27" s="94">
        <v>151556</v>
      </c>
      <c r="F27" s="125">
        <f t="shared" si="0"/>
        <v>99.288531334757153</v>
      </c>
    </row>
    <row r="28" spans="1:6" s="3" customFormat="1" x14ac:dyDescent="0.2">
      <c r="A28" s="132" t="s">
        <v>1159</v>
      </c>
      <c r="B28" s="314" t="s">
        <v>3943</v>
      </c>
      <c r="C28" s="303">
        <v>17</v>
      </c>
      <c r="D28" s="94">
        <v>11495</v>
      </c>
      <c r="E28" s="94">
        <v>11495</v>
      </c>
      <c r="F28" s="125">
        <f t="shared" si="0"/>
        <v>100</v>
      </c>
    </row>
    <row r="29" spans="1:6" s="3" customFormat="1" x14ac:dyDescent="0.2">
      <c r="A29" s="132" t="s">
        <v>1160</v>
      </c>
      <c r="B29" s="314" t="s">
        <v>3944</v>
      </c>
      <c r="C29" s="303">
        <v>18</v>
      </c>
      <c r="D29" s="94">
        <v>843688</v>
      </c>
      <c r="E29" s="94">
        <v>865958</v>
      </c>
      <c r="F29" s="125">
        <f t="shared" si="0"/>
        <v>102.63960136922654</v>
      </c>
    </row>
    <row r="30" spans="1:6" s="3" customFormat="1" x14ac:dyDescent="0.2">
      <c r="A30" s="132" t="s">
        <v>2449</v>
      </c>
      <c r="B30" s="314" t="s">
        <v>2450</v>
      </c>
      <c r="C30" s="303">
        <v>19</v>
      </c>
      <c r="D30" s="94">
        <v>2375</v>
      </c>
      <c r="E30" s="94">
        <v>2375</v>
      </c>
      <c r="F30" s="125">
        <f t="shared" si="0"/>
        <v>100</v>
      </c>
    </row>
    <row r="31" spans="1:6" s="3" customFormat="1" x14ac:dyDescent="0.2">
      <c r="A31" s="272" t="s">
        <v>2451</v>
      </c>
      <c r="B31" s="314" t="s">
        <v>3946</v>
      </c>
      <c r="C31" s="303">
        <v>20</v>
      </c>
      <c r="D31" s="94">
        <v>0</v>
      </c>
      <c r="E31" s="94"/>
      <c r="F31" s="125" t="str">
        <f t="shared" si="0"/>
        <v>-</v>
      </c>
    </row>
    <row r="32" spans="1:6" s="3" customFormat="1" x14ac:dyDescent="0.2">
      <c r="A32" s="272" t="s">
        <v>2452</v>
      </c>
      <c r="B32" s="314" t="s">
        <v>3947</v>
      </c>
      <c r="C32" s="303">
        <v>21</v>
      </c>
      <c r="D32" s="94">
        <v>0</v>
      </c>
      <c r="E32" s="94"/>
      <c r="F32" s="125" t="str">
        <f t="shared" si="0"/>
        <v>-</v>
      </c>
    </row>
    <row r="33" spans="1:6" s="3" customFormat="1" x14ac:dyDescent="0.2">
      <c r="A33" s="272" t="s">
        <v>3153</v>
      </c>
      <c r="B33" s="314" t="s">
        <v>4034</v>
      </c>
      <c r="C33" s="303">
        <v>22</v>
      </c>
      <c r="D33" s="94">
        <v>0</v>
      </c>
      <c r="E33" s="94"/>
      <c r="F33" s="125" t="str">
        <f t="shared" si="0"/>
        <v>-</v>
      </c>
    </row>
    <row r="34" spans="1:6" s="3" customFormat="1" x14ac:dyDescent="0.2">
      <c r="A34" s="272" t="s">
        <v>2453</v>
      </c>
      <c r="B34" s="314" t="s">
        <v>2454</v>
      </c>
      <c r="C34" s="303">
        <v>23</v>
      </c>
      <c r="D34" s="94">
        <v>1156667</v>
      </c>
      <c r="E34" s="94">
        <v>1256308</v>
      </c>
      <c r="F34" s="125">
        <f t="shared" si="0"/>
        <v>108.61449319467056</v>
      </c>
    </row>
    <row r="35" spans="1:6" s="3" customFormat="1" x14ac:dyDescent="0.2">
      <c r="A35" s="316" t="s">
        <v>2455</v>
      </c>
      <c r="B35" s="314" t="s">
        <v>3133</v>
      </c>
      <c r="C35" s="303">
        <v>24</v>
      </c>
      <c r="D35" s="97">
        <f>SUM(D36:D39)-D40</f>
        <v>389097</v>
      </c>
      <c r="E35" s="97">
        <f>SUM(E36:E39)-E40</f>
        <v>691665</v>
      </c>
      <c r="F35" s="124">
        <f t="shared" si="0"/>
        <v>177.76158644245524</v>
      </c>
    </row>
    <row r="36" spans="1:6" s="3" customFormat="1" x14ac:dyDescent="0.2">
      <c r="A36" s="272" t="s">
        <v>2870</v>
      </c>
      <c r="B36" s="314" t="s">
        <v>3948</v>
      </c>
      <c r="C36" s="303">
        <v>25</v>
      </c>
      <c r="D36" s="94">
        <v>1248126</v>
      </c>
      <c r="E36" s="94">
        <v>1493811</v>
      </c>
      <c r="F36" s="125">
        <f t="shared" si="0"/>
        <v>119.68431071862938</v>
      </c>
    </row>
    <row r="37" spans="1:6" s="3" customFormat="1" x14ac:dyDescent="0.2">
      <c r="A37" s="132" t="s">
        <v>2871</v>
      </c>
      <c r="B37" s="314" t="s">
        <v>2872</v>
      </c>
      <c r="C37" s="303">
        <v>26</v>
      </c>
      <c r="D37" s="94">
        <v>0</v>
      </c>
      <c r="E37" s="94"/>
      <c r="F37" s="125" t="str">
        <f t="shared" si="0"/>
        <v>-</v>
      </c>
    </row>
    <row r="38" spans="1:6" s="3" customFormat="1" x14ac:dyDescent="0.2">
      <c r="A38" s="132" t="s">
        <v>2873</v>
      </c>
      <c r="B38" s="314" t="s">
        <v>1977</v>
      </c>
      <c r="C38" s="303">
        <v>27</v>
      </c>
      <c r="D38" s="94">
        <v>0</v>
      </c>
      <c r="E38" s="94"/>
      <c r="F38" s="125" t="str">
        <f t="shared" si="0"/>
        <v>-</v>
      </c>
    </row>
    <row r="39" spans="1:6" s="3" customFormat="1" x14ac:dyDescent="0.2">
      <c r="A39" s="132" t="s">
        <v>2874</v>
      </c>
      <c r="B39" s="314" t="s">
        <v>3257</v>
      </c>
      <c r="C39" s="303">
        <v>28</v>
      </c>
      <c r="D39" s="94">
        <v>0</v>
      </c>
      <c r="E39" s="94"/>
      <c r="F39" s="125" t="str">
        <f t="shared" si="0"/>
        <v>-</v>
      </c>
    </row>
    <row r="40" spans="1:6" s="3" customFormat="1" x14ac:dyDescent="0.2">
      <c r="A40" s="132" t="s">
        <v>2875</v>
      </c>
      <c r="B40" s="314" t="s">
        <v>2876</v>
      </c>
      <c r="C40" s="303">
        <v>29</v>
      </c>
      <c r="D40" s="94">
        <v>859029</v>
      </c>
      <c r="E40" s="94">
        <v>802146</v>
      </c>
      <c r="F40" s="125">
        <f t="shared" si="0"/>
        <v>93.378221224196153</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12452</v>
      </c>
      <c r="E51" s="97">
        <f>SUM(E52:E55)-E56</f>
        <v>8479</v>
      </c>
      <c r="F51" s="124">
        <f t="shared" si="0"/>
        <v>68.093478959203352</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59108</v>
      </c>
      <c r="E53" s="94">
        <v>59108</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46656</v>
      </c>
      <c r="E56" s="94">
        <v>50629</v>
      </c>
      <c r="F56" s="125">
        <f t="shared" si="0"/>
        <v>108.51551783264746</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c r="F59" s="125" t="str">
        <f t="shared" si="0"/>
        <v>-</v>
      </c>
    </row>
    <row r="60" spans="1:6" s="3" customFormat="1" x14ac:dyDescent="0.2">
      <c r="A60" s="132" t="s">
        <v>455</v>
      </c>
      <c r="B60" s="314" t="s">
        <v>3039</v>
      </c>
      <c r="C60" s="303">
        <v>49</v>
      </c>
      <c r="D60" s="94">
        <v>249802</v>
      </c>
      <c r="E60" s="94">
        <v>258841</v>
      </c>
      <c r="F60" s="125">
        <f t="shared" si="0"/>
        <v>103.61846582493335</v>
      </c>
    </row>
    <row r="61" spans="1:6" s="3" customFormat="1" x14ac:dyDescent="0.2">
      <c r="A61" s="132" t="s">
        <v>456</v>
      </c>
      <c r="B61" s="314" t="s">
        <v>617</v>
      </c>
      <c r="C61" s="303">
        <v>50</v>
      </c>
      <c r="D61" s="94">
        <v>249802</v>
      </c>
      <c r="E61" s="94">
        <v>258841</v>
      </c>
      <c r="F61" s="125">
        <f t="shared" si="0"/>
        <v>103.61846582493335</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5735670</v>
      </c>
      <c r="E74" s="97">
        <f>E75+E84+E92+E123+E139+E151+E168+E169</f>
        <v>5441582</v>
      </c>
      <c r="F74" s="124">
        <f t="shared" si="0"/>
        <v>94.872647833644535</v>
      </c>
    </row>
    <row r="75" spans="1:6" s="3" customFormat="1" x14ac:dyDescent="0.2">
      <c r="A75" s="272" t="s">
        <v>2744</v>
      </c>
      <c r="B75" s="314" t="s">
        <v>322</v>
      </c>
      <c r="C75" s="303">
        <v>64</v>
      </c>
      <c r="D75" s="97">
        <f>+D76+D81+D82+D83</f>
        <v>4083077</v>
      </c>
      <c r="E75" s="97">
        <f>+E76+E81+E82+E83</f>
        <v>3486947</v>
      </c>
      <c r="F75" s="124">
        <f t="shared" si="0"/>
        <v>85.399981435569302</v>
      </c>
    </row>
    <row r="76" spans="1:6" s="3" customFormat="1" x14ac:dyDescent="0.2">
      <c r="A76" s="132" t="s">
        <v>3429</v>
      </c>
      <c r="B76" s="317" t="s">
        <v>1885</v>
      </c>
      <c r="C76" s="303">
        <v>65</v>
      </c>
      <c r="D76" s="97">
        <f>SUM(D77:D80)</f>
        <v>4079128</v>
      </c>
      <c r="E76" s="97">
        <f>SUM(E77:E80)</f>
        <v>3485118</v>
      </c>
      <c r="F76" s="124">
        <f t="shared" ref="F76:F139" si="1">IF(D76&gt;0,IF(E76/D76&gt;=100,"&gt;&gt;100",E76/D76*100),"-")</f>
        <v>85.437819063289993</v>
      </c>
    </row>
    <row r="77" spans="1:6" s="3" customFormat="1" x14ac:dyDescent="0.2">
      <c r="A77" s="132" t="s">
        <v>1886</v>
      </c>
      <c r="B77" s="314" t="s">
        <v>1887</v>
      </c>
      <c r="C77" s="303">
        <v>66</v>
      </c>
      <c r="D77" s="94">
        <v>0</v>
      </c>
      <c r="E77" s="94"/>
      <c r="F77" s="125" t="str">
        <f t="shared" si="1"/>
        <v>-</v>
      </c>
    </row>
    <row r="78" spans="1:6" s="3" customFormat="1" x14ac:dyDescent="0.2">
      <c r="A78" s="132" t="s">
        <v>1888</v>
      </c>
      <c r="B78" s="314" t="s">
        <v>1889</v>
      </c>
      <c r="C78" s="303">
        <v>67</v>
      </c>
      <c r="D78" s="94">
        <v>4079128</v>
      </c>
      <c r="E78" s="94">
        <v>3485118</v>
      </c>
      <c r="F78" s="125">
        <f t="shared" si="1"/>
        <v>85.437819063289993</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3949</v>
      </c>
      <c r="E82" s="94">
        <v>1829</v>
      </c>
      <c r="F82" s="125">
        <f t="shared" si="1"/>
        <v>46.315522917194222</v>
      </c>
    </row>
    <row r="83" spans="1:6" s="3" customFormat="1" x14ac:dyDescent="0.2">
      <c r="A83" s="132" t="s">
        <v>4168</v>
      </c>
      <c r="B83" s="317" t="s">
        <v>4169</v>
      </c>
      <c r="C83" s="303">
        <v>72</v>
      </c>
      <c r="D83" s="94">
        <v>0</v>
      </c>
      <c r="E83" s="94"/>
      <c r="F83" s="125" t="str">
        <f t="shared" si="1"/>
        <v>-</v>
      </c>
    </row>
    <row r="84" spans="1:6" s="3" customFormat="1" ht="24" x14ac:dyDescent="0.2">
      <c r="A84" s="132" t="s">
        <v>4170</v>
      </c>
      <c r="B84" s="314" t="s">
        <v>321</v>
      </c>
      <c r="C84" s="303">
        <v>73</v>
      </c>
      <c r="D84" s="97">
        <f>+D85+SUM(D88:D91)</f>
        <v>36064</v>
      </c>
      <c r="E84" s="97">
        <f>+E85+SUM(E88:E91)</f>
        <v>36157</v>
      </c>
      <c r="F84" s="124">
        <f t="shared" si="1"/>
        <v>100.25787488908607</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0</v>
      </c>
      <c r="E90" s="94">
        <v>7503</v>
      </c>
      <c r="F90" s="125" t="str">
        <f t="shared" si="1"/>
        <v>-</v>
      </c>
    </row>
    <row r="91" spans="1:6" s="3" customFormat="1" x14ac:dyDescent="0.2">
      <c r="A91" s="132" t="s">
        <v>4178</v>
      </c>
      <c r="B91" s="317" t="s">
        <v>4179</v>
      </c>
      <c r="C91" s="303">
        <v>80</v>
      </c>
      <c r="D91" s="94">
        <v>36064</v>
      </c>
      <c r="E91" s="94">
        <v>28654</v>
      </c>
      <c r="F91" s="125">
        <f t="shared" si="1"/>
        <v>79.453194321206738</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1586278</v>
      </c>
      <c r="E151" s="97">
        <f>SUM(E152:E154)+SUM(E162:E166)-E167</f>
        <v>1894802</v>
      </c>
      <c r="F151" s="124">
        <f t="shared" si="2"/>
        <v>119.44955423954691</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294866</v>
      </c>
      <c r="E163" s="94">
        <v>330877</v>
      </c>
      <c r="F163" s="125">
        <f t="shared" si="2"/>
        <v>112.21266609239451</v>
      </c>
    </row>
    <row r="164" spans="1:6" s="3" customFormat="1" x14ac:dyDescent="0.2">
      <c r="A164" s="272" t="s">
        <v>3805</v>
      </c>
      <c r="B164" s="317" t="s">
        <v>1338</v>
      </c>
      <c r="C164" s="303">
        <v>153</v>
      </c>
      <c r="D164" s="94">
        <v>850</v>
      </c>
      <c r="E164" s="94">
        <v>6151</v>
      </c>
      <c r="F164" s="125">
        <f t="shared" si="2"/>
        <v>723.64705882352939</v>
      </c>
    </row>
    <row r="165" spans="1:6" s="3" customFormat="1" x14ac:dyDescent="0.2">
      <c r="A165" s="132" t="s">
        <v>1339</v>
      </c>
      <c r="B165" s="317" t="s">
        <v>1340</v>
      </c>
      <c r="C165" s="303">
        <v>154</v>
      </c>
      <c r="D165" s="94">
        <v>1270562</v>
      </c>
      <c r="E165" s="94">
        <v>1552774</v>
      </c>
      <c r="F165" s="125">
        <f t="shared" si="2"/>
        <v>122.21158825779459</v>
      </c>
    </row>
    <row r="166" spans="1:6" s="3" customFormat="1" x14ac:dyDescent="0.2">
      <c r="A166" s="132" t="s">
        <v>4094</v>
      </c>
      <c r="B166" s="317" t="s">
        <v>486</v>
      </c>
      <c r="C166" s="303">
        <v>155</v>
      </c>
      <c r="D166" s="94">
        <v>20000</v>
      </c>
      <c r="E166" s="94">
        <v>5000</v>
      </c>
      <c r="F166" s="125">
        <f t="shared" si="2"/>
        <v>25</v>
      </c>
    </row>
    <row r="167" spans="1:6" s="3" customFormat="1" x14ac:dyDescent="0.2">
      <c r="A167" s="132" t="s">
        <v>3806</v>
      </c>
      <c r="B167" s="317" t="s">
        <v>3807</v>
      </c>
      <c r="C167" s="303">
        <v>156</v>
      </c>
      <c r="D167" s="94">
        <v>0</v>
      </c>
      <c r="E167" s="94">
        <v>0</v>
      </c>
      <c r="F167" s="125" t="str">
        <f t="shared" si="2"/>
        <v>-</v>
      </c>
    </row>
    <row r="168" spans="1:6" s="3" customFormat="1" x14ac:dyDescent="0.2">
      <c r="A168" s="132" t="s">
        <v>3808</v>
      </c>
      <c r="B168" s="317" t="s">
        <v>3809</v>
      </c>
      <c r="C168" s="303">
        <v>157</v>
      </c>
      <c r="D168" s="94">
        <v>30251</v>
      </c>
      <c r="E168" s="94">
        <v>23676</v>
      </c>
      <c r="F168" s="125">
        <f t="shared" si="2"/>
        <v>78.265181316320124</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6469596</v>
      </c>
      <c r="E173" s="97">
        <f>E174+E234</f>
        <v>6434934</v>
      </c>
      <c r="F173" s="124">
        <f t="shared" si="2"/>
        <v>99.464232387926543</v>
      </c>
    </row>
    <row r="174" spans="1:6" s="3" customFormat="1" x14ac:dyDescent="0.2">
      <c r="A174" s="272" t="s">
        <v>3813</v>
      </c>
      <c r="B174" s="314" t="s">
        <v>1145</v>
      </c>
      <c r="C174" s="303">
        <v>163</v>
      </c>
      <c r="D174" s="97">
        <f>D175+D186+D187+D203+D231</f>
        <v>1173044</v>
      </c>
      <c r="E174" s="97">
        <f>E175+E186+E187+E203+E231</f>
        <v>1188730</v>
      </c>
      <c r="F174" s="124">
        <f t="shared" si="2"/>
        <v>101.33720474253309</v>
      </c>
    </row>
    <row r="175" spans="1:6" s="3" customFormat="1" x14ac:dyDescent="0.2">
      <c r="A175" s="272" t="s">
        <v>1181</v>
      </c>
      <c r="B175" s="314" t="s">
        <v>1547</v>
      </c>
      <c r="C175" s="303">
        <v>164</v>
      </c>
      <c r="D175" s="97">
        <f>SUM(D176:D178)+SUM(D182:D185)</f>
        <v>1081963</v>
      </c>
      <c r="E175" s="97">
        <f>SUM(E176:E178)+SUM(E182:E185)</f>
        <v>1188730</v>
      </c>
      <c r="F175" s="124">
        <f t="shared" si="2"/>
        <v>109.86789751590396</v>
      </c>
    </row>
    <row r="176" spans="1:6" s="3" customFormat="1" x14ac:dyDescent="0.2">
      <c r="A176" s="272" t="s">
        <v>1182</v>
      </c>
      <c r="B176" s="314" t="s">
        <v>1183</v>
      </c>
      <c r="C176" s="303">
        <v>165</v>
      </c>
      <c r="D176" s="94">
        <v>992625</v>
      </c>
      <c r="E176" s="94">
        <v>1070577</v>
      </c>
      <c r="F176" s="125">
        <f t="shared" si="2"/>
        <v>107.85311673592746</v>
      </c>
    </row>
    <row r="177" spans="1:6" s="3" customFormat="1" x14ac:dyDescent="0.2">
      <c r="A177" s="272" t="s">
        <v>1184</v>
      </c>
      <c r="B177" s="314" t="s">
        <v>1185</v>
      </c>
      <c r="C177" s="303">
        <v>166</v>
      </c>
      <c r="D177" s="94">
        <v>89213</v>
      </c>
      <c r="E177" s="94">
        <v>118028</v>
      </c>
      <c r="F177" s="125">
        <f t="shared" si="2"/>
        <v>132.29910439061572</v>
      </c>
    </row>
    <row r="178" spans="1:6" s="3" customFormat="1" x14ac:dyDescent="0.2">
      <c r="A178" s="272" t="s">
        <v>1186</v>
      </c>
      <c r="B178" s="317" t="s">
        <v>2842</v>
      </c>
      <c r="C178" s="303">
        <v>167</v>
      </c>
      <c r="D178" s="97">
        <f>SUM(D179:D181)</f>
        <v>125</v>
      </c>
      <c r="E178" s="97">
        <f>SUM(E179:E181)</f>
        <v>125</v>
      </c>
      <c r="F178" s="124">
        <f t="shared" si="2"/>
        <v>100</v>
      </c>
    </row>
    <row r="179" spans="1:6" s="3" customFormat="1" x14ac:dyDescent="0.2">
      <c r="A179" s="272" t="s">
        <v>2843</v>
      </c>
      <c r="B179" s="314" t="s">
        <v>2844</v>
      </c>
      <c r="C179" s="303">
        <v>168</v>
      </c>
      <c r="D179" s="94">
        <v>0</v>
      </c>
      <c r="E179" s="94"/>
      <c r="F179" s="125" t="str">
        <f t="shared" si="2"/>
        <v>-</v>
      </c>
    </row>
    <row r="180" spans="1:6" s="3" customFormat="1" x14ac:dyDescent="0.2">
      <c r="A180" s="272" t="s">
        <v>2845</v>
      </c>
      <c r="B180" s="314" t="s">
        <v>2825</v>
      </c>
      <c r="C180" s="303">
        <v>169</v>
      </c>
      <c r="D180" s="94">
        <v>0</v>
      </c>
      <c r="E180" s="94"/>
      <c r="F180" s="125" t="str">
        <f t="shared" si="2"/>
        <v>-</v>
      </c>
    </row>
    <row r="181" spans="1:6" s="3" customFormat="1" x14ac:dyDescent="0.2">
      <c r="A181" s="272" t="s">
        <v>2826</v>
      </c>
      <c r="B181" s="314" t="s">
        <v>2827</v>
      </c>
      <c r="C181" s="303">
        <v>170</v>
      </c>
      <c r="D181" s="94">
        <v>125</v>
      </c>
      <c r="E181" s="94">
        <v>125</v>
      </c>
      <c r="F181" s="125">
        <f t="shared" si="2"/>
        <v>100</v>
      </c>
    </row>
    <row r="182" spans="1:6" s="3" customFormat="1" x14ac:dyDescent="0.2">
      <c r="A182" s="272" t="s">
        <v>1188</v>
      </c>
      <c r="B182" s="317" t="s">
        <v>1189</v>
      </c>
      <c r="C182" s="303">
        <v>171</v>
      </c>
      <c r="D182" s="94">
        <v>0</v>
      </c>
      <c r="E182" s="94"/>
      <c r="F182" s="125" t="str">
        <f t="shared" si="2"/>
        <v>-</v>
      </c>
    </row>
    <row r="183" spans="1:6" s="3" customFormat="1" x14ac:dyDescent="0.2">
      <c r="A183" s="272" t="s">
        <v>1190</v>
      </c>
      <c r="B183" s="317" t="s">
        <v>1191</v>
      </c>
      <c r="C183" s="303">
        <v>172</v>
      </c>
      <c r="D183" s="94">
        <v>0</v>
      </c>
      <c r="E183" s="94"/>
      <c r="F183" s="125" t="str">
        <f t="shared" si="2"/>
        <v>-</v>
      </c>
    </row>
    <row r="184" spans="1:6" s="3" customFormat="1" x14ac:dyDescent="0.2">
      <c r="A184" s="272" t="s">
        <v>1192</v>
      </c>
      <c r="B184" s="317" t="s">
        <v>2983</v>
      </c>
      <c r="C184" s="303">
        <v>173</v>
      </c>
      <c r="D184" s="94">
        <v>0</v>
      </c>
      <c r="E184" s="94"/>
      <c r="F184" s="125" t="str">
        <f t="shared" si="2"/>
        <v>-</v>
      </c>
    </row>
    <row r="185" spans="1:6" s="3" customFormat="1" x14ac:dyDescent="0.2">
      <c r="A185" s="272" t="s">
        <v>1193</v>
      </c>
      <c r="B185" s="317" t="s">
        <v>3032</v>
      </c>
      <c r="C185" s="303">
        <v>174</v>
      </c>
      <c r="D185" s="94">
        <v>0</v>
      </c>
      <c r="E185" s="94"/>
      <c r="F185" s="125" t="str">
        <f t="shared" si="2"/>
        <v>-</v>
      </c>
    </row>
    <row r="186" spans="1:6" s="3" customFormat="1" x14ac:dyDescent="0.2">
      <c r="A186" s="272" t="s">
        <v>3033</v>
      </c>
      <c r="B186" s="314" t="s">
        <v>3034</v>
      </c>
      <c r="C186" s="303">
        <v>175</v>
      </c>
      <c r="D186" s="94">
        <v>91081</v>
      </c>
      <c r="E186" s="94">
        <v>0</v>
      </c>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5296552</v>
      </c>
      <c r="E234" s="97">
        <f>+E235+E243-E247+E251+E252+E253</f>
        <v>5246204</v>
      </c>
      <c r="F234" s="124">
        <f t="shared" si="3"/>
        <v>99.04941932034275</v>
      </c>
    </row>
    <row r="235" spans="1:6" s="3" customFormat="1" x14ac:dyDescent="0.2">
      <c r="A235" s="132" t="s">
        <v>1279</v>
      </c>
      <c r="B235" s="314" t="s">
        <v>3395</v>
      </c>
      <c r="C235" s="303">
        <v>224</v>
      </c>
      <c r="D235" s="97">
        <f>D236-D239</f>
        <v>733926</v>
      </c>
      <c r="E235" s="97">
        <f>E236-E239</f>
        <v>993352</v>
      </c>
      <c r="F235" s="124">
        <f t="shared" si="3"/>
        <v>135.34770535449078</v>
      </c>
    </row>
    <row r="236" spans="1:6" s="3" customFormat="1" x14ac:dyDescent="0.2">
      <c r="A236" s="132" t="s">
        <v>1280</v>
      </c>
      <c r="B236" s="314" t="s">
        <v>3396</v>
      </c>
      <c r="C236" s="303">
        <v>225</v>
      </c>
      <c r="D236" s="97">
        <f>SUM(D237:D238)</f>
        <v>733926</v>
      </c>
      <c r="E236" s="97">
        <f>SUM(E237:E238)</f>
        <v>993352</v>
      </c>
      <c r="F236" s="124">
        <f t="shared" si="3"/>
        <v>135.34770535449078</v>
      </c>
    </row>
    <row r="237" spans="1:6" s="3" customFormat="1" x14ac:dyDescent="0.2">
      <c r="A237" s="132" t="s">
        <v>1281</v>
      </c>
      <c r="B237" s="314" t="s">
        <v>1282</v>
      </c>
      <c r="C237" s="303">
        <v>226</v>
      </c>
      <c r="D237" s="94">
        <v>658973</v>
      </c>
      <c r="E237" s="94">
        <v>908523</v>
      </c>
      <c r="F237" s="125">
        <f t="shared" si="3"/>
        <v>137.86953334962132</v>
      </c>
    </row>
    <row r="238" spans="1:6" s="3" customFormat="1" x14ac:dyDescent="0.2">
      <c r="A238" s="132" t="s">
        <v>1283</v>
      </c>
      <c r="B238" s="314" t="s">
        <v>1284</v>
      </c>
      <c r="C238" s="303">
        <v>227</v>
      </c>
      <c r="D238" s="94">
        <v>74953</v>
      </c>
      <c r="E238" s="94">
        <v>84829</v>
      </c>
      <c r="F238" s="125">
        <f t="shared" si="3"/>
        <v>113.17625712112924</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3011562</v>
      </c>
      <c r="E243" s="97">
        <f>SUM(E244:E246)</f>
        <v>2590739</v>
      </c>
      <c r="F243" s="124">
        <f t="shared" si="3"/>
        <v>86.026420840746425</v>
      </c>
    </row>
    <row r="244" spans="1:6" s="3" customFormat="1" x14ac:dyDescent="0.2">
      <c r="A244" s="132" t="s">
        <v>2861</v>
      </c>
      <c r="B244" s="314" t="s">
        <v>4121</v>
      </c>
      <c r="C244" s="303">
        <v>233</v>
      </c>
      <c r="D244" s="94">
        <v>3011562</v>
      </c>
      <c r="E244" s="94">
        <v>2590739</v>
      </c>
      <c r="F244" s="125">
        <f t="shared" si="3"/>
        <v>86.026420840746425</v>
      </c>
    </row>
    <row r="245" spans="1:6" s="3" customFormat="1" x14ac:dyDescent="0.2">
      <c r="A245" s="132" t="s">
        <v>1132</v>
      </c>
      <c r="B245" s="314" t="s">
        <v>2804</v>
      </c>
      <c r="C245" s="303">
        <v>234</v>
      </c>
      <c r="D245" s="94">
        <v>0</v>
      </c>
      <c r="E245" s="94"/>
      <c r="F245" s="125" t="str">
        <f t="shared" si="3"/>
        <v>-</v>
      </c>
    </row>
    <row r="246" spans="1:6" s="3" customFormat="1" x14ac:dyDescent="0.2">
      <c r="A246" s="132" t="s">
        <v>1623</v>
      </c>
      <c r="B246" s="314" t="s">
        <v>2805</v>
      </c>
      <c r="C246" s="303">
        <v>235</v>
      </c>
      <c r="D246" s="94">
        <v>0</v>
      </c>
      <c r="E246" s="94"/>
      <c r="F246" s="125" t="str">
        <f t="shared" si="3"/>
        <v>-</v>
      </c>
    </row>
    <row r="247" spans="1:6" s="3" customFormat="1" x14ac:dyDescent="0.2">
      <c r="A247" s="132" t="s">
        <v>2806</v>
      </c>
      <c r="B247" s="314" t="s">
        <v>3399</v>
      </c>
      <c r="C247" s="303">
        <v>236</v>
      </c>
      <c r="D247" s="97">
        <f>SUM(D248:D250)</f>
        <v>65465</v>
      </c>
      <c r="E247" s="97">
        <f>SUM(E248:E250)</f>
        <v>256365</v>
      </c>
      <c r="F247" s="124">
        <f t="shared" si="3"/>
        <v>391.6062017872145</v>
      </c>
    </row>
    <row r="248" spans="1:6" s="3" customFormat="1" x14ac:dyDescent="0.2">
      <c r="A248" s="132" t="s">
        <v>2927</v>
      </c>
      <c r="B248" s="314" t="s">
        <v>2807</v>
      </c>
      <c r="C248" s="303">
        <v>237</v>
      </c>
      <c r="D248" s="94">
        <v>0</v>
      </c>
      <c r="E248" s="94"/>
      <c r="F248" s="125" t="str">
        <f t="shared" si="3"/>
        <v>-</v>
      </c>
    </row>
    <row r="249" spans="1:6" s="3" customFormat="1" x14ac:dyDescent="0.2">
      <c r="A249" s="132" t="s">
        <v>2593</v>
      </c>
      <c r="B249" s="317" t="s">
        <v>2808</v>
      </c>
      <c r="C249" s="303">
        <v>238</v>
      </c>
      <c r="D249" s="94">
        <v>65465</v>
      </c>
      <c r="E249" s="94">
        <v>256365</v>
      </c>
      <c r="F249" s="125">
        <f t="shared" si="3"/>
        <v>391.6062017872145</v>
      </c>
    </row>
    <row r="250" spans="1:6" s="3" customFormat="1" x14ac:dyDescent="0.2">
      <c r="A250" s="132" t="s">
        <v>1930</v>
      </c>
      <c r="B250" s="317" t="s">
        <v>2809</v>
      </c>
      <c r="C250" s="303">
        <v>239</v>
      </c>
      <c r="D250" s="94">
        <v>0</v>
      </c>
      <c r="E250" s="94"/>
      <c r="F250" s="125" t="str">
        <f t="shared" si="3"/>
        <v>-</v>
      </c>
    </row>
    <row r="251" spans="1:6" s="3" customFormat="1" x14ac:dyDescent="0.2">
      <c r="A251" s="132" t="s">
        <v>4283</v>
      </c>
      <c r="B251" s="317" t="s">
        <v>2810</v>
      </c>
      <c r="C251" s="303">
        <v>240</v>
      </c>
      <c r="D251" s="94">
        <v>1586278</v>
      </c>
      <c r="E251" s="94">
        <v>1894802</v>
      </c>
      <c r="F251" s="125">
        <f t="shared" si="3"/>
        <v>119.44955423954691</v>
      </c>
    </row>
    <row r="252" spans="1:6" s="3" customFormat="1" x14ac:dyDescent="0.2">
      <c r="A252" s="132" t="s">
        <v>2595</v>
      </c>
      <c r="B252" s="317" t="s">
        <v>1574</v>
      </c>
      <c r="C252" s="303">
        <v>241</v>
      </c>
      <c r="D252" s="94">
        <v>30251</v>
      </c>
      <c r="E252" s="94">
        <v>23676</v>
      </c>
      <c r="F252" s="125">
        <f t="shared" si="3"/>
        <v>78.265181316320124</v>
      </c>
    </row>
    <row r="253" spans="1:6" s="3" customFormat="1" x14ac:dyDescent="0.2">
      <c r="A253" s="132" t="s">
        <v>1575</v>
      </c>
      <c r="B253" s="317" t="s">
        <v>1576</v>
      </c>
      <c r="C253" s="303">
        <v>242</v>
      </c>
      <c r="D253" s="94">
        <v>0</v>
      </c>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v>0</v>
      </c>
      <c r="E258" s="94">
        <v>0</v>
      </c>
      <c r="F258" s="125" t="str">
        <f t="shared" ref="F258:F321" si="4">IF(D258&gt;0,IF(E258/D258&gt;=100,"&gt;&gt;100",E258/D258*100),"-")</f>
        <v>-</v>
      </c>
    </row>
    <row r="259" spans="1:6" s="3" customFormat="1" x14ac:dyDescent="0.2">
      <c r="A259" s="132" t="s">
        <v>3168</v>
      </c>
      <c r="B259" s="314" t="s">
        <v>3170</v>
      </c>
      <c r="C259" s="303">
        <v>247</v>
      </c>
      <c r="D259" s="94">
        <v>0</v>
      </c>
      <c r="E259" s="94">
        <v>0</v>
      </c>
      <c r="F259" s="125" t="str">
        <f t="shared" si="4"/>
        <v>-</v>
      </c>
    </row>
    <row r="260" spans="1:6" s="3" customFormat="1" x14ac:dyDescent="0.2">
      <c r="A260" s="132" t="s">
        <v>3171</v>
      </c>
      <c r="B260" s="314" t="s">
        <v>3172</v>
      </c>
      <c r="C260" s="303">
        <v>248</v>
      </c>
      <c r="D260" s="94">
        <v>575</v>
      </c>
      <c r="E260" s="94">
        <v>6358</v>
      </c>
      <c r="F260" s="125">
        <f t="shared" si="4"/>
        <v>1105.7391304347825</v>
      </c>
    </row>
    <row r="261" spans="1:6" s="3" customFormat="1" x14ac:dyDescent="0.2">
      <c r="A261" s="132" t="s">
        <v>3171</v>
      </c>
      <c r="B261" s="314" t="s">
        <v>3173</v>
      </c>
      <c r="C261" s="303">
        <v>249</v>
      </c>
      <c r="D261" s="94">
        <v>1585703</v>
      </c>
      <c r="E261" s="94">
        <v>1888444</v>
      </c>
      <c r="F261" s="125">
        <f t="shared" si="4"/>
        <v>119.09191065413889</v>
      </c>
    </row>
    <row r="262" spans="1:6" s="3" customFormat="1" x14ac:dyDescent="0.2">
      <c r="A262" s="132" t="s">
        <v>3174</v>
      </c>
      <c r="B262" s="314" t="s">
        <v>3175</v>
      </c>
      <c r="C262" s="303">
        <v>250</v>
      </c>
      <c r="D262" s="94">
        <v>0</v>
      </c>
      <c r="E262" s="94">
        <v>0</v>
      </c>
      <c r="F262" s="125" t="str">
        <f t="shared" si="4"/>
        <v>-</v>
      </c>
    </row>
    <row r="263" spans="1:6" s="3" customFormat="1" x14ac:dyDescent="0.2">
      <c r="A263" s="132" t="s">
        <v>3174</v>
      </c>
      <c r="B263" s="314" t="s">
        <v>3176</v>
      </c>
      <c r="C263" s="303">
        <v>251</v>
      </c>
      <c r="D263" s="94">
        <v>30251</v>
      </c>
      <c r="E263" s="94">
        <v>23676</v>
      </c>
      <c r="F263" s="125">
        <f t="shared" si="4"/>
        <v>78.265181316320124</v>
      </c>
    </row>
    <row r="264" spans="1:6" s="3" customFormat="1" x14ac:dyDescent="0.2">
      <c r="A264" s="321" t="s">
        <v>3401</v>
      </c>
      <c r="B264" s="322" t="s">
        <v>3402</v>
      </c>
      <c r="C264" s="303">
        <v>252</v>
      </c>
      <c r="D264" s="94">
        <v>36064</v>
      </c>
      <c r="E264" s="94">
        <v>28654</v>
      </c>
      <c r="F264" s="125"/>
    </row>
    <row r="265" spans="1:6" s="3" customFormat="1" x14ac:dyDescent="0.2">
      <c r="A265" s="321" t="s">
        <v>3403</v>
      </c>
      <c r="B265" s="322" t="s">
        <v>3404</v>
      </c>
      <c r="C265" s="303">
        <v>253</v>
      </c>
      <c r="D265" s="94">
        <v>0</v>
      </c>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0</v>
      </c>
      <c r="E287" s="94"/>
      <c r="F287" s="125" t="str">
        <f t="shared" si="4"/>
        <v>-</v>
      </c>
    </row>
    <row r="288" spans="1:6" s="3" customFormat="1" x14ac:dyDescent="0.2">
      <c r="A288" s="132" t="s">
        <v>3177</v>
      </c>
      <c r="B288" s="314" t="s">
        <v>3274</v>
      </c>
      <c r="C288" s="303">
        <v>276</v>
      </c>
      <c r="D288" s="94">
        <v>1081963</v>
      </c>
      <c r="E288" s="94">
        <v>1188730</v>
      </c>
      <c r="F288" s="125">
        <f t="shared" si="4"/>
        <v>109.86789751590396</v>
      </c>
    </row>
    <row r="289" spans="1:6" s="3" customFormat="1" x14ac:dyDescent="0.2">
      <c r="A289" s="132" t="s">
        <v>3275</v>
      </c>
      <c r="B289" s="314" t="s">
        <v>3276</v>
      </c>
      <c r="C289" s="303">
        <v>277</v>
      </c>
      <c r="D289" s="94">
        <v>0</v>
      </c>
      <c r="E289" s="94">
        <v>0</v>
      </c>
      <c r="F289" s="125" t="str">
        <f t="shared" si="4"/>
        <v>-</v>
      </c>
    </row>
    <row r="290" spans="1:6" s="3" customFormat="1" x14ac:dyDescent="0.2">
      <c r="A290" s="132" t="s">
        <v>3275</v>
      </c>
      <c r="B290" s="314" t="s">
        <v>3277</v>
      </c>
      <c r="C290" s="303">
        <v>278</v>
      </c>
      <c r="D290" s="94">
        <v>91081</v>
      </c>
      <c r="E290" s="94">
        <v>0</v>
      </c>
      <c r="F290" s="125">
        <f t="shared" si="4"/>
        <v>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Mandica Kerepčić</v>
      </c>
      <c r="B325" s="291"/>
      <c r="D325" s="293"/>
      <c r="E325" s="293"/>
      <c r="F325" s="291"/>
      <c r="G325" s="307"/>
    </row>
    <row r="326" spans="1:7" s="292" customFormat="1" ht="15" customHeight="1" x14ac:dyDescent="0.2">
      <c r="A326" s="291" t="str">
        <f>IF(RefStr!H27="","Telefon za kontakt: _________________","Telefon za kontakt: " &amp; RefStr!H27)</f>
        <v>Telefon za kontakt: 01/487-2257</v>
      </c>
      <c r="B326" s="291"/>
      <c r="F326" s="291"/>
      <c r="G326" s="307"/>
    </row>
    <row r="327" spans="1:7" s="292" customFormat="1" ht="15" customHeight="1" x14ac:dyDescent="0.2">
      <c r="A327" s="291" t="str">
        <f>IF(RefStr!H33="","Odgovorna osoba: _____________________________","Odgovorna osoba: " &amp; RefStr!H33)</f>
        <v>Odgovorna osoba: Andrea Miškulin,dr.med.</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15" sqref="E11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25819</v>
      </c>
      <c r="C4" s="414"/>
      <c r="D4" s="414"/>
      <c r="E4" s="415">
        <f>SUM(Skriveni!G1287:G1423)</f>
        <v>13880482.056000002</v>
      </c>
      <c r="F4" s="416"/>
    </row>
    <row r="5" spans="1:6" ht="15" customHeight="1" x14ac:dyDescent="0.2">
      <c r="B5" s="413" t="str">
        <f>"Naziv: "&amp;IF(RefStr!B10&lt;&gt;"",RefStr!B10,"_______________________________________")</f>
        <v>Naziv: USTANOVA ZA ZDRAVSTVENU NJEGU U KUĆI</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8622 Djelatnosti specijalističke medicinske prakse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13482930</v>
      </c>
      <c r="E96" s="97">
        <f>E97+E101+E106+E111+E112+E113</f>
        <v>14679032</v>
      </c>
      <c r="F96" s="125">
        <f t="shared" si="1"/>
        <v>108.87123199482605</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v>13482930</v>
      </c>
      <c r="E113" s="94">
        <v>14679032</v>
      </c>
      <c r="F113" s="125">
        <f t="shared" si="1"/>
        <v>108.87123199482605</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13482930</v>
      </c>
      <c r="E148" s="107">
        <f>E12+E29+E35+E42+E82+E89+E96+E114+E121+E136</f>
        <v>14679032</v>
      </c>
      <c r="F148" s="126">
        <f t="shared" si="2"/>
        <v>108.87123199482605</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Mandica Kerepčić</v>
      </c>
      <c r="B151" s="291"/>
      <c r="D151" s="293"/>
      <c r="E151" s="293"/>
      <c r="F151" s="291"/>
      <c r="G151" s="307"/>
    </row>
    <row r="152" spans="1:7" s="292" customFormat="1" ht="15" customHeight="1" x14ac:dyDescent="0.2">
      <c r="A152" s="291" t="str">
        <f>IF(RefStr!H27="","Telefon za kontakt: _________________","Telefon za kontakt: " &amp; RefStr!H27)</f>
        <v>Telefon za kontakt: 01/487-2257</v>
      </c>
      <c r="B152" s="291"/>
      <c r="E152" s="291"/>
      <c r="F152" s="291"/>
      <c r="G152" s="307"/>
    </row>
    <row r="153" spans="1:7" s="292" customFormat="1" ht="15" customHeight="1" x14ac:dyDescent="0.2">
      <c r="A153" s="291" t="str">
        <f>IF(RefStr!H33="","Odgovorna osoba: _____________________________","Odgovorna osoba: " &amp; RefStr!H33)</f>
        <v>Odgovorna osoba: Andrea Miškulin,dr.med.</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36" sqref="E36"/>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25819</v>
      </c>
      <c r="C4" s="450"/>
      <c r="D4" s="415">
        <f>SUM(Skriveni!G1424:G1467)</f>
        <v>672.10399999999993</v>
      </c>
      <c r="E4" s="416"/>
    </row>
    <row r="5" spans="1:6" ht="15" customHeight="1" x14ac:dyDescent="0.2">
      <c r="B5" s="413" t="str">
        <f>"Naziv: "&amp;IF(RefStr!B10&lt;&gt;"",RefStr!B10,"_______________________________________")</f>
        <v>Naziv: USTANOVA ZA ZDRAVSTVENU NJEGU U KUĆI</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8622 Djelatnosti specijalističke medicinske prakse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5794</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5794</v>
      </c>
    </row>
    <row r="30" spans="1:5" s="3" customFormat="1" ht="14.1" customHeight="1" x14ac:dyDescent="0.2">
      <c r="A30" s="301" t="s">
        <v>1215</v>
      </c>
      <c r="B30" s="302" t="s">
        <v>3068</v>
      </c>
      <c r="C30" s="303">
        <v>19</v>
      </c>
      <c r="D30" s="97">
        <f>SUM(D31:D36)</f>
        <v>0</v>
      </c>
      <c r="E30" s="134">
        <f>SUM(E31:E36)</f>
        <v>5794</v>
      </c>
    </row>
    <row r="31" spans="1:5" s="3" customFormat="1" ht="14.1" customHeight="1" x14ac:dyDescent="0.2">
      <c r="A31" s="301" t="s">
        <v>1215</v>
      </c>
      <c r="B31" s="302" t="s">
        <v>734</v>
      </c>
      <c r="C31" s="303">
        <v>20</v>
      </c>
      <c r="D31" s="94"/>
      <c r="E31" s="135">
        <v>5794</v>
      </c>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Mandica Kerepčić</v>
      </c>
      <c r="B59" s="291"/>
      <c r="D59" s="293"/>
      <c r="E59" s="293"/>
      <c r="F59" s="291"/>
      <c r="G59" s="307"/>
    </row>
    <row r="60" spans="1:7" s="292" customFormat="1" ht="15" customHeight="1" x14ac:dyDescent="0.2">
      <c r="A60" s="291" t="str">
        <f>IF(RefStr!H27="","Telefon za kontakt: _________________","Telefon za kontakt: " &amp; RefStr!H27)</f>
        <v>Telefon za kontakt: 01/487-2257</v>
      </c>
      <c r="B60" s="291"/>
      <c r="F60" s="291"/>
      <c r="G60" s="307"/>
    </row>
    <row r="61" spans="1:7" s="292" customFormat="1" ht="15" customHeight="1" x14ac:dyDescent="0.2">
      <c r="A61" s="291" t="str">
        <f>IF(RefStr!H33="","Odgovorna osoba: _____________________________","Odgovorna osoba: " &amp; RefStr!H33)</f>
        <v>Odgovorna osoba: Andrea Miškulin,dr.med.</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B103" sqref="B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25819</v>
      </c>
      <c r="C4" s="415">
        <f>SUM(Skriveni!G1468:G1561)</f>
        <v>1343994.165</v>
      </c>
      <c r="D4" s="416"/>
    </row>
    <row r="5" spans="1:5" s="23" customFormat="1" ht="15" customHeight="1" x14ac:dyDescent="0.2">
      <c r="B5" s="98" t="str">
        <f>"Naziv: "&amp;IF(RefStr!B10&lt;&gt;"",RefStr!B10,"_______________________________________")</f>
        <v>Naziv: USTANOVA ZA ZDRAVSTVENU NJEGU U KUĆI</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8622 Djelatnosti specijalističke medicinske prakse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1173044</v>
      </c>
    </row>
    <row r="13" spans="1:5" s="2" customFormat="1" x14ac:dyDescent="0.2">
      <c r="A13" s="270"/>
      <c r="B13" s="271" t="s">
        <v>2062</v>
      </c>
      <c r="C13" s="264">
        <v>2</v>
      </c>
      <c r="D13" s="140">
        <f>D14+D15+D23+D24</f>
        <v>14890924</v>
      </c>
    </row>
    <row r="14" spans="1:5" s="2" customFormat="1" x14ac:dyDescent="0.2">
      <c r="A14" s="270"/>
      <c r="B14" s="271" t="s">
        <v>4041</v>
      </c>
      <c r="C14" s="264">
        <v>3</v>
      </c>
      <c r="D14" s="141"/>
    </row>
    <row r="15" spans="1:5" s="2" customFormat="1" x14ac:dyDescent="0.2">
      <c r="A15" s="270" t="s">
        <v>1181</v>
      </c>
      <c r="B15" s="271" t="s">
        <v>3078</v>
      </c>
      <c r="C15" s="264">
        <v>4</v>
      </c>
      <c r="D15" s="140">
        <f>SUM(D16:D22)</f>
        <v>14412016</v>
      </c>
    </row>
    <row r="16" spans="1:5" s="2" customFormat="1" x14ac:dyDescent="0.2">
      <c r="A16" s="272" t="s">
        <v>1182</v>
      </c>
      <c r="B16" s="273" t="s">
        <v>1183</v>
      </c>
      <c r="C16" s="264">
        <v>5</v>
      </c>
      <c r="D16" s="141">
        <v>12771255</v>
      </c>
    </row>
    <row r="17" spans="1:4" s="2" customFormat="1" x14ac:dyDescent="0.2">
      <c r="A17" s="272" t="s">
        <v>1184</v>
      </c>
      <c r="B17" s="273" t="s">
        <v>1185</v>
      </c>
      <c r="C17" s="264">
        <v>6</v>
      </c>
      <c r="D17" s="141">
        <v>1525764</v>
      </c>
    </row>
    <row r="18" spans="1:4" s="2" customFormat="1" x14ac:dyDescent="0.2">
      <c r="A18" s="272" t="s">
        <v>1186</v>
      </c>
      <c r="B18" s="273" t="s">
        <v>1187</v>
      </c>
      <c r="C18" s="264">
        <v>7</v>
      </c>
      <c r="D18" s="141">
        <v>13317</v>
      </c>
    </row>
    <row r="19" spans="1:4" s="2" customFormat="1" x14ac:dyDescent="0.2">
      <c r="A19" s="272" t="s">
        <v>1188</v>
      </c>
      <c r="B19" s="273" t="s">
        <v>1189</v>
      </c>
      <c r="C19" s="264">
        <v>8</v>
      </c>
      <c r="D19" s="141">
        <v>0</v>
      </c>
    </row>
    <row r="20" spans="1:4" s="2" customFormat="1" x14ac:dyDescent="0.2">
      <c r="A20" s="272" t="s">
        <v>1190</v>
      </c>
      <c r="B20" s="273" t="s">
        <v>1191</v>
      </c>
      <c r="C20" s="264">
        <v>9</v>
      </c>
      <c r="D20" s="141">
        <v>34990</v>
      </c>
    </row>
    <row r="21" spans="1:4" s="2" customFormat="1" x14ac:dyDescent="0.2">
      <c r="A21" s="272" t="s">
        <v>1192</v>
      </c>
      <c r="B21" s="273" t="s">
        <v>2983</v>
      </c>
      <c r="C21" s="264">
        <v>10</v>
      </c>
      <c r="D21" s="141">
        <v>0</v>
      </c>
    </row>
    <row r="22" spans="1:4" s="2" customFormat="1" x14ac:dyDescent="0.2">
      <c r="A22" s="272" t="s">
        <v>1193</v>
      </c>
      <c r="B22" s="273" t="s">
        <v>3032</v>
      </c>
      <c r="C22" s="264">
        <v>11</v>
      </c>
      <c r="D22" s="141">
        <v>66690</v>
      </c>
    </row>
    <row r="23" spans="1:4" s="2" customFormat="1" x14ac:dyDescent="0.2">
      <c r="A23" s="270" t="s">
        <v>3033</v>
      </c>
      <c r="B23" s="271" t="s">
        <v>3034</v>
      </c>
      <c r="C23" s="264">
        <v>12</v>
      </c>
      <c r="D23" s="141">
        <v>478908</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14875238</v>
      </c>
    </row>
    <row r="31" spans="1:4" s="2" customFormat="1" x14ac:dyDescent="0.2">
      <c r="A31" s="272"/>
      <c r="B31" s="271" t="s">
        <v>4041</v>
      </c>
      <c r="C31" s="264">
        <v>20</v>
      </c>
      <c r="D31" s="141"/>
    </row>
    <row r="32" spans="1:4" s="2" customFormat="1" x14ac:dyDescent="0.2">
      <c r="A32" s="270" t="s">
        <v>1181</v>
      </c>
      <c r="B32" s="271" t="s">
        <v>3081</v>
      </c>
      <c r="C32" s="264">
        <v>21</v>
      </c>
      <c r="D32" s="140">
        <f>SUM(D33:D39)</f>
        <v>14305249</v>
      </c>
    </row>
    <row r="33" spans="1:4" s="2" customFormat="1" x14ac:dyDescent="0.2">
      <c r="A33" s="272" t="s">
        <v>1182</v>
      </c>
      <c r="B33" s="273" t="s">
        <v>1183</v>
      </c>
      <c r="C33" s="264">
        <v>22</v>
      </c>
      <c r="D33" s="141">
        <v>12693302</v>
      </c>
    </row>
    <row r="34" spans="1:4" s="2" customFormat="1" x14ac:dyDescent="0.2">
      <c r="A34" s="272" t="s">
        <v>1184</v>
      </c>
      <c r="B34" s="273" t="s">
        <v>1185</v>
      </c>
      <c r="C34" s="264">
        <v>23</v>
      </c>
      <c r="D34" s="141">
        <v>1496949</v>
      </c>
    </row>
    <row r="35" spans="1:4" s="2" customFormat="1" x14ac:dyDescent="0.2">
      <c r="A35" s="272" t="s">
        <v>1186</v>
      </c>
      <c r="B35" s="273" t="s">
        <v>1187</v>
      </c>
      <c r="C35" s="264">
        <v>24</v>
      </c>
      <c r="D35" s="141">
        <v>13318</v>
      </c>
    </row>
    <row r="36" spans="1:4" s="2" customFormat="1" x14ac:dyDescent="0.2">
      <c r="A36" s="272" t="s">
        <v>1188</v>
      </c>
      <c r="B36" s="273" t="s">
        <v>1189</v>
      </c>
      <c r="C36" s="264">
        <v>25</v>
      </c>
      <c r="D36" s="141">
        <v>0</v>
      </c>
    </row>
    <row r="37" spans="1:4" s="2" customFormat="1" x14ac:dyDescent="0.2">
      <c r="A37" s="272" t="s">
        <v>1190</v>
      </c>
      <c r="B37" s="273" t="s">
        <v>1191</v>
      </c>
      <c r="C37" s="264">
        <v>26</v>
      </c>
      <c r="D37" s="141">
        <v>34990</v>
      </c>
    </row>
    <row r="38" spans="1:4" s="2" customFormat="1" x14ac:dyDescent="0.2">
      <c r="A38" s="272" t="s">
        <v>1192</v>
      </c>
      <c r="B38" s="273" t="s">
        <v>2983</v>
      </c>
      <c r="C38" s="264">
        <v>27</v>
      </c>
      <c r="D38" s="141">
        <v>0</v>
      </c>
    </row>
    <row r="39" spans="1:4" s="2" customFormat="1" x14ac:dyDescent="0.2">
      <c r="A39" s="272" t="s">
        <v>1193</v>
      </c>
      <c r="B39" s="273" t="s">
        <v>3032</v>
      </c>
      <c r="C39" s="264">
        <v>28</v>
      </c>
      <c r="D39" s="141">
        <v>66690</v>
      </c>
    </row>
    <row r="40" spans="1:4" s="2" customFormat="1" x14ac:dyDescent="0.2">
      <c r="A40" s="275" t="s">
        <v>3033</v>
      </c>
      <c r="B40" s="271" t="s">
        <v>3034</v>
      </c>
      <c r="C40" s="264">
        <v>29</v>
      </c>
      <c r="D40" s="141">
        <v>569989</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1188730</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1188730</v>
      </c>
    </row>
    <row r="102" spans="1:5" s="2" customFormat="1" x14ac:dyDescent="0.2">
      <c r="A102" s="272"/>
      <c r="B102" s="280" t="s">
        <v>4041</v>
      </c>
      <c r="C102" s="264">
        <v>91</v>
      </c>
      <c r="D102" s="141"/>
    </row>
    <row r="103" spans="1:5" s="2" customFormat="1" x14ac:dyDescent="0.2">
      <c r="A103" s="272" t="s">
        <v>1181</v>
      </c>
      <c r="B103" s="280" t="s">
        <v>1365</v>
      </c>
      <c r="C103" s="264">
        <v>92</v>
      </c>
      <c r="D103" s="141">
        <v>1188730</v>
      </c>
    </row>
    <row r="104" spans="1:5" s="2" customFormat="1" x14ac:dyDescent="0.2">
      <c r="A104" s="272" t="s">
        <v>3033</v>
      </c>
      <c r="B104" s="280" t="s">
        <v>3034</v>
      </c>
      <c r="C104" s="264">
        <v>93</v>
      </c>
      <c r="D104" s="141">
        <v>0</v>
      </c>
    </row>
    <row r="105" spans="1:5" s="2" customFormat="1" x14ac:dyDescent="0.2">
      <c r="A105" s="281" t="s">
        <v>2608</v>
      </c>
      <c r="B105" s="282" t="s">
        <v>1572</v>
      </c>
      <c r="C105" s="265">
        <v>94</v>
      </c>
      <c r="D105" s="142">
        <v>0</v>
      </c>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Mandica Kerepčić</v>
      </c>
      <c r="B109" s="291"/>
      <c r="C109" s="293"/>
      <c r="D109" s="293"/>
      <c r="E109" s="291"/>
    </row>
    <row r="110" spans="1:5" s="292" customFormat="1" ht="15" customHeight="1" x14ac:dyDescent="0.2">
      <c r="A110" s="291" t="str">
        <f>IF(RefStr!H27="","Telefon za kontakt: _________________","Telefon za kontakt: " &amp; RefStr!H27)</f>
        <v>Telefon za kontakt: 01/487-2257</v>
      </c>
      <c r="B110" s="291"/>
      <c r="E110" s="291"/>
    </row>
    <row r="111" spans="1:5" s="292" customFormat="1" ht="15" customHeight="1" x14ac:dyDescent="0.2">
      <c r="A111" s="291" t="str">
        <f>IF(RefStr!H33="","Odgovorna osoba: _____________________________","Odgovorna osoba: " &amp; RefStr!H33)</f>
        <v>Odgovorna osoba: Andrea Miškulin,dr.med.</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3" activePane="bottomLeft" state="frozen"/>
      <selection pane="bottomLeft" activeCell="C293" sqref="C293"/>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25819</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Mandica</cp:lastModifiedBy>
  <cp:lastPrinted>2019-01-24T12:51:53Z</cp:lastPrinted>
  <dcterms:created xsi:type="dcterms:W3CDTF">2001-11-21T09:32:18Z</dcterms:created>
  <dcterms:modified xsi:type="dcterms:W3CDTF">2019-01-24T15:03:25Z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